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30" yWindow="560" windowWidth="21760" windowHeight="15990"/>
  </bookViews>
  <sheets>
    <sheet name="Rekapitulace stavby" sheetId="1" r:id="rId1"/>
    <sheet name="1 - Stavební část" sheetId="2" r:id="rId2"/>
    <sheet name="2 - Elektroinstalace" sheetId="5" r:id="rId3"/>
    <sheet name="3 - Náklady spojené s umí..." sheetId="4" r:id="rId4"/>
  </sheets>
  <definedNames>
    <definedName name="_xlnm._FilterDatabase" localSheetId="1" hidden="1">'1 - Stavební část'!$C$131:$K$594</definedName>
    <definedName name="_xlnm._FilterDatabase" localSheetId="3" hidden="1">'3 - Náklady spojené s umí...'!$C$119:$K$130</definedName>
    <definedName name="_xlnm.Print_Titles" localSheetId="1">'1 - Stavební část'!$131:$131</definedName>
    <definedName name="_xlnm.Print_Titles" localSheetId="3">'3 - Náklady spojené s umí...'!$119:$119</definedName>
    <definedName name="_xlnm.Print_Titles" localSheetId="0">'Rekapitulace stavby'!$92:$92</definedName>
    <definedName name="_xlnm.Print_Area" localSheetId="1">'1 - Stavební část'!$C$4:$J$76,'1 - Stavební část'!$C$82:$J$113,'1 - Stavební část'!$C$119:$J$594</definedName>
    <definedName name="_xlnm.Print_Area" localSheetId="3">'3 - Náklady spojené s umí...'!$C$4:$J$76,'3 - Náklady spojené s umí...'!$C$82:$J$101,'3 - Náklady spojené s umí...'!$C$107:$J$130</definedName>
    <definedName name="_xlnm.Print_Area" localSheetId="0">'Rekapitulace stavby'!$D$4:$AO$76,'Rekapitulace stavby'!$C$82:$AQ$98</definedName>
  </definedNames>
  <calcPr calcId="125725"/>
</workbook>
</file>

<file path=xl/calcChain.xml><?xml version="1.0" encoding="utf-8"?>
<calcChain xmlns="http://schemas.openxmlformats.org/spreadsheetml/2006/main">
  <c r="AK29" i="1"/>
  <c r="W29"/>
  <c r="AN94"/>
  <c r="AN96"/>
  <c r="AG96"/>
  <c r="F38" i="5"/>
  <c r="F37"/>
  <c r="F36"/>
  <c r="F35" s="1"/>
  <c r="F11" s="1"/>
  <c r="F34"/>
  <c r="F33"/>
  <c r="F32"/>
  <c r="F31"/>
  <c r="F30"/>
  <c r="F29"/>
  <c r="F28" s="1"/>
  <c r="F10" s="1"/>
  <c r="F27"/>
  <c r="F26"/>
  <c r="F25"/>
  <c r="F24"/>
  <c r="F23"/>
  <c r="F22"/>
  <c r="F21"/>
  <c r="F20" s="1"/>
  <c r="F9" s="1"/>
  <c r="F18"/>
  <c r="F17"/>
  <c r="F16"/>
  <c r="F8" s="1"/>
  <c r="F12" s="1"/>
  <c r="J37" i="4" l="1"/>
  <c r="J36"/>
  <c r="AY97" i="1"/>
  <c r="J35" i="4"/>
  <c r="AX97" i="1" s="1"/>
  <c r="BI130" i="4"/>
  <c r="BH130"/>
  <c r="BG130"/>
  <c r="BF130"/>
  <c r="T130"/>
  <c r="T129" s="1"/>
  <c r="R130"/>
  <c r="R129" s="1"/>
  <c r="P130"/>
  <c r="P129"/>
  <c r="BI128"/>
  <c r="BH128"/>
  <c r="BG128"/>
  <c r="BF128"/>
  <c r="T128"/>
  <c r="T127" s="1"/>
  <c r="R128"/>
  <c r="R127" s="1"/>
  <c r="P128"/>
  <c r="P127" s="1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 s="1"/>
  <c r="J23"/>
  <c r="J18"/>
  <c r="E18"/>
  <c r="F117" s="1"/>
  <c r="J17"/>
  <c r="J12"/>
  <c r="J114"/>
  <c r="E7"/>
  <c r="E85"/>
  <c r="AY96" i="1"/>
  <c r="AX96"/>
  <c r="AU96"/>
  <c r="J37" i="2"/>
  <c r="J36"/>
  <c r="AY95" i="1" s="1"/>
  <c r="J35" i="2"/>
  <c r="AX95" i="1" s="1"/>
  <c r="BI591" i="2"/>
  <c r="BH591"/>
  <c r="BG591"/>
  <c r="BF591"/>
  <c r="T591"/>
  <c r="T590" s="1"/>
  <c r="R591"/>
  <c r="R590" s="1"/>
  <c r="P591"/>
  <c r="P590"/>
  <c r="BI589"/>
  <c r="BH589"/>
  <c r="BG589"/>
  <c r="BF589"/>
  <c r="T589"/>
  <c r="R589"/>
  <c r="P589"/>
  <c r="BI588"/>
  <c r="BH588"/>
  <c r="BG588"/>
  <c r="BF588"/>
  <c r="T588"/>
  <c r="R588"/>
  <c r="P588"/>
  <c r="BI586"/>
  <c r="BH586"/>
  <c r="BG586"/>
  <c r="BF586"/>
  <c r="T586"/>
  <c r="R586"/>
  <c r="P586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49"/>
  <c r="BH549"/>
  <c r="BG549"/>
  <c r="BF549"/>
  <c r="T549"/>
  <c r="R549"/>
  <c r="P549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37"/>
  <c r="BH537"/>
  <c r="BG537"/>
  <c r="BF537"/>
  <c r="T537"/>
  <c r="R537"/>
  <c r="P537"/>
  <c r="BI532"/>
  <c r="BH532"/>
  <c r="BG532"/>
  <c r="BF532"/>
  <c r="T532"/>
  <c r="R532"/>
  <c r="P532"/>
  <c r="BI530"/>
  <c r="BH530"/>
  <c r="BG530"/>
  <c r="BF530"/>
  <c r="T530"/>
  <c r="R530"/>
  <c r="P530"/>
  <c r="BI524"/>
  <c r="BH524"/>
  <c r="BG524"/>
  <c r="BF524"/>
  <c r="T524"/>
  <c r="R524"/>
  <c r="P524"/>
  <c r="BI519"/>
  <c r="BH519"/>
  <c r="BG519"/>
  <c r="BF519"/>
  <c r="T519"/>
  <c r="R519"/>
  <c r="P519"/>
  <c r="BI513"/>
  <c r="BH513"/>
  <c r="BG513"/>
  <c r="BF513"/>
  <c r="T513"/>
  <c r="R513"/>
  <c r="P513"/>
  <c r="BI507"/>
  <c r="BH507"/>
  <c r="BG507"/>
  <c r="BF507"/>
  <c r="T507"/>
  <c r="R507"/>
  <c r="P507"/>
  <c r="BI489"/>
  <c r="BH489"/>
  <c r="BG489"/>
  <c r="BF489"/>
  <c r="T489"/>
  <c r="R489"/>
  <c r="P489"/>
  <c r="BI472"/>
  <c r="BH472"/>
  <c r="BG472"/>
  <c r="BF472"/>
  <c r="T472"/>
  <c r="R472"/>
  <c r="P472"/>
  <c r="BI465"/>
  <c r="BH465"/>
  <c r="BG465"/>
  <c r="BF465"/>
  <c r="T465"/>
  <c r="R465"/>
  <c r="P465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T456"/>
  <c r="R457"/>
  <c r="R456" s="1"/>
  <c r="P457"/>
  <c r="P456" s="1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1"/>
  <c r="BH431"/>
  <c r="BG431"/>
  <c r="BF431"/>
  <c r="T431"/>
  <c r="R431"/>
  <c r="P431"/>
  <c r="BI414"/>
  <c r="BH414"/>
  <c r="BG414"/>
  <c r="BF414"/>
  <c r="T414"/>
  <c r="R414"/>
  <c r="P414"/>
  <c r="BI412"/>
  <c r="BH412"/>
  <c r="BG412"/>
  <c r="BF412"/>
  <c r="T412"/>
  <c r="R412"/>
  <c r="P412"/>
  <c r="BI395"/>
  <c r="BH395"/>
  <c r="BG395"/>
  <c r="BF395"/>
  <c r="T395"/>
  <c r="R395"/>
  <c r="P395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68"/>
  <c r="BH368"/>
  <c r="BG368"/>
  <c r="BF368"/>
  <c r="T368"/>
  <c r="R368"/>
  <c r="P368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29"/>
  <c r="BH329"/>
  <c r="BG329"/>
  <c r="BF329"/>
  <c r="T329"/>
  <c r="R329"/>
  <c r="P329"/>
  <c r="BI327"/>
  <c r="BH327"/>
  <c r="BG327"/>
  <c r="BF327"/>
  <c r="T327"/>
  <c r="R327"/>
  <c r="P327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88"/>
  <c r="BH288"/>
  <c r="BG288"/>
  <c r="BF288"/>
  <c r="T288"/>
  <c r="R288"/>
  <c r="P288"/>
  <c r="BI285"/>
  <c r="BH285"/>
  <c r="BG285"/>
  <c r="BF285"/>
  <c r="T285"/>
  <c r="R285"/>
  <c r="P285"/>
  <c r="BI273"/>
  <c r="BH273"/>
  <c r="BG273"/>
  <c r="BF273"/>
  <c r="T273"/>
  <c r="R273"/>
  <c r="P273"/>
  <c r="BI254"/>
  <c r="BH254"/>
  <c r="BG254"/>
  <c r="BF254"/>
  <c r="T254"/>
  <c r="R254"/>
  <c r="P254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04"/>
  <c r="BH204"/>
  <c r="BG204"/>
  <c r="BF204"/>
  <c r="T204"/>
  <c r="R204"/>
  <c r="P20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2"/>
  <c r="BH142"/>
  <c r="BG142"/>
  <c r="BF142"/>
  <c r="T142"/>
  <c r="R142"/>
  <c r="P142"/>
  <c r="BI135"/>
  <c r="BH135"/>
  <c r="BG135"/>
  <c r="BF135"/>
  <c r="T135"/>
  <c r="R135"/>
  <c r="P135"/>
  <c r="J128"/>
  <c r="F128"/>
  <c r="F126"/>
  <c r="E124"/>
  <c r="J91"/>
  <c r="F91"/>
  <c r="F89"/>
  <c r="E87"/>
  <c r="J24"/>
  <c r="E24"/>
  <c r="J92" s="1"/>
  <c r="J23"/>
  <c r="J18"/>
  <c r="E18"/>
  <c r="F129" s="1"/>
  <c r="J17"/>
  <c r="J12"/>
  <c r="J89"/>
  <c r="E7"/>
  <c r="E122"/>
  <c r="L90" i="1"/>
  <c r="AM90"/>
  <c r="AM89"/>
  <c r="L89"/>
  <c r="AM87"/>
  <c r="L87"/>
  <c r="L85"/>
  <c r="L84"/>
  <c r="BK580" i="2"/>
  <c r="BK591"/>
  <c r="BK586"/>
  <c r="BK581"/>
  <c r="BK577"/>
  <c r="BK573"/>
  <c r="J570"/>
  <c r="J567"/>
  <c r="J564"/>
  <c r="J561"/>
  <c r="BK546"/>
  <c r="BK532"/>
  <c r="BK513"/>
  <c r="J465"/>
  <c r="BK455"/>
  <c r="J451"/>
  <c r="J444"/>
  <c r="J431"/>
  <c r="J395"/>
  <c r="BK386"/>
  <c r="BK360"/>
  <c r="J349"/>
  <c r="BK338"/>
  <c r="J327"/>
  <c r="BK318"/>
  <c r="J315"/>
  <c r="J311"/>
  <c r="J307"/>
  <c r="J302"/>
  <c r="BK299"/>
  <c r="J285"/>
  <c r="J233"/>
  <c r="BK226"/>
  <c r="BK221"/>
  <c r="J204"/>
  <c r="J179"/>
  <c r="BK160"/>
  <c r="BK149"/>
  <c r="BK579"/>
  <c r="J575"/>
  <c r="J568"/>
  <c r="J563"/>
  <c r="J559"/>
  <c r="J557"/>
  <c r="BK549"/>
  <c r="BK543"/>
  <c r="J530"/>
  <c r="BK463"/>
  <c r="J455"/>
  <c r="BK288"/>
  <c r="J254"/>
  <c r="BK228"/>
  <c r="J217"/>
  <c r="J191"/>
  <c r="BK170"/>
  <c r="J151"/>
  <c r="J591"/>
  <c r="J588"/>
  <c r="BK575"/>
  <c r="BK570"/>
  <c r="BK563"/>
  <c r="BK560"/>
  <c r="J556"/>
  <c r="BK545"/>
  <c r="BK530"/>
  <c r="BK507"/>
  <c r="J463"/>
  <c r="BK457"/>
  <c r="BK451"/>
  <c r="BK444"/>
  <c r="BK431"/>
  <c r="BK395"/>
  <c r="J386"/>
  <c r="J360"/>
  <c r="BK349"/>
  <c r="J338"/>
  <c r="BK327"/>
  <c r="BK320"/>
  <c r="BK315"/>
  <c r="BK311"/>
  <c r="BK307"/>
  <c r="BK302"/>
  <c r="BK296"/>
  <c r="J235"/>
  <c r="J223"/>
  <c r="BK204"/>
  <c r="J174"/>
  <c r="BK165"/>
  <c r="BK151"/>
  <c r="BA96" i="1"/>
  <c r="J124" i="4"/>
  <c r="BK126"/>
  <c r="J126"/>
  <c r="J123"/>
  <c r="J581" i="2"/>
  <c r="BK589"/>
  <c r="J586"/>
  <c r="BK578"/>
  <c r="BK576"/>
  <c r="BK572"/>
  <c r="BK569"/>
  <c r="BK566"/>
  <c r="BK562"/>
  <c r="J549"/>
  <c r="J543"/>
  <c r="BK524"/>
  <c r="BK489"/>
  <c r="J462"/>
  <c r="J453"/>
  <c r="BK448"/>
  <c r="J442"/>
  <c r="J414"/>
  <c r="BK389"/>
  <c r="BK363"/>
  <c r="J351"/>
  <c r="BK342"/>
  <c r="BK334"/>
  <c r="J329"/>
  <c r="J320"/>
  <c r="J316"/>
  <c r="BK312"/>
  <c r="J308"/>
  <c r="J303"/>
  <c r="J298"/>
  <c r="BK273"/>
  <c r="BK230"/>
  <c r="BK223"/>
  <c r="J215"/>
  <c r="BK184"/>
  <c r="BK167"/>
  <c r="J152"/>
  <c r="J580"/>
  <c r="J576"/>
  <c r="J572"/>
  <c r="J566"/>
  <c r="J562"/>
  <c r="BK558"/>
  <c r="J554"/>
  <c r="J545"/>
  <c r="J532"/>
  <c r="J507"/>
  <c r="BK462"/>
  <c r="BK298"/>
  <c r="J273"/>
  <c r="J230"/>
  <c r="BK219"/>
  <c r="BK193"/>
  <c r="BK179"/>
  <c r="BK155"/>
  <c r="J135"/>
  <c r="BK588"/>
  <c r="J578"/>
  <c r="J573"/>
  <c r="BK567"/>
  <c r="BK561"/>
  <c r="BK557"/>
  <c r="J546"/>
  <c r="BK537"/>
  <c r="J513"/>
  <c r="BK472"/>
  <c r="BK453"/>
  <c r="J448"/>
  <c r="BK442"/>
  <c r="BK414"/>
  <c r="J389"/>
  <c r="BK368"/>
  <c r="BK356"/>
  <c r="J347"/>
  <c r="BK336"/>
  <c r="BK322"/>
  <c r="J317"/>
  <c r="BK313"/>
  <c r="BK309"/>
  <c r="BK305"/>
  <c r="BK300"/>
  <c r="BK285"/>
  <c r="J228"/>
  <c r="J221"/>
  <c r="J193"/>
  <c r="J184"/>
  <c r="J167"/>
  <c r="BK152"/>
  <c r="BK135"/>
  <c r="BD96" i="1"/>
  <c r="BK123" i="4"/>
  <c r="J125"/>
  <c r="BK130"/>
  <c r="BK125"/>
  <c r="AS94" i="1"/>
  <c r="BK571" i="2"/>
  <c r="BK568"/>
  <c r="J565"/>
  <c r="J558"/>
  <c r="J547"/>
  <c r="J537"/>
  <c r="J519"/>
  <c r="J472"/>
  <c r="J457"/>
  <c r="J452"/>
  <c r="BK446"/>
  <c r="J440"/>
  <c r="BK412"/>
  <c r="BK388"/>
  <c r="J368"/>
  <c r="J356"/>
  <c r="BK347"/>
  <c r="J336"/>
  <c r="J334"/>
  <c r="J322"/>
  <c r="BK317"/>
  <c r="J313"/>
  <c r="J309"/>
  <c r="J305"/>
  <c r="J300"/>
  <c r="J288"/>
  <c r="BK235"/>
  <c r="J224"/>
  <c r="BK217"/>
  <c r="BK191"/>
  <c r="BK174"/>
  <c r="J155"/>
  <c r="BK142"/>
  <c r="J577"/>
  <c r="BK574"/>
  <c r="J569"/>
  <c r="BK565"/>
  <c r="J560"/>
  <c r="BK556"/>
  <c r="BK547"/>
  <c r="BK542"/>
  <c r="BK519"/>
  <c r="BK465"/>
  <c r="J460"/>
  <c r="J296"/>
  <c r="BK233"/>
  <c r="BK224"/>
  <c r="BK215"/>
  <c r="BK189"/>
  <c r="J165"/>
  <c r="J149"/>
  <c r="J589"/>
  <c r="J579"/>
  <c r="J574"/>
  <c r="J571"/>
  <c r="BK564"/>
  <c r="BK559"/>
  <c r="BK554"/>
  <c r="J542"/>
  <c r="J524"/>
  <c r="J489"/>
  <c r="BK460"/>
  <c r="BK452"/>
  <c r="J446"/>
  <c r="BK440"/>
  <c r="J412"/>
  <c r="J388"/>
  <c r="J363"/>
  <c r="BK351"/>
  <c r="J342"/>
  <c r="BK329"/>
  <c r="J318"/>
  <c r="BK316"/>
  <c r="J312"/>
  <c r="BK308"/>
  <c r="BK303"/>
  <c r="J299"/>
  <c r="BK254"/>
  <c r="J226"/>
  <c r="J219"/>
  <c r="J189"/>
  <c r="J170"/>
  <c r="J160"/>
  <c r="J142"/>
  <c r="BC96" i="1"/>
  <c r="BB96"/>
  <c r="J130" i="4"/>
  <c r="J128"/>
  <c r="BK128"/>
  <c r="BK124"/>
  <c r="BK134" i="2" l="1"/>
  <c r="J134" s="1"/>
  <c r="J98" s="1"/>
  <c r="T154"/>
  <c r="R169"/>
  <c r="T214"/>
  <c r="T232"/>
  <c r="BK287"/>
  <c r="J287"/>
  <c r="J103" s="1"/>
  <c r="BK450"/>
  <c r="J450"/>
  <c r="J104"/>
  <c r="T459"/>
  <c r="T544"/>
  <c r="R548"/>
  <c r="T555"/>
  <c r="T587"/>
  <c r="R122" i="4"/>
  <c r="R121"/>
  <c r="R120"/>
  <c r="T134" i="2"/>
  <c r="P154"/>
  <c r="BK169"/>
  <c r="J169"/>
  <c r="J100" s="1"/>
  <c r="BK214"/>
  <c r="J214"/>
  <c r="J101"/>
  <c r="BK232"/>
  <c r="J232" s="1"/>
  <c r="J102" s="1"/>
  <c r="T287"/>
  <c r="T450"/>
  <c r="BK459"/>
  <c r="J459"/>
  <c r="J107"/>
  <c r="P544"/>
  <c r="BK548"/>
  <c r="J548"/>
  <c r="J109"/>
  <c r="P555"/>
  <c r="R587"/>
  <c r="BK122" i="4"/>
  <c r="J122"/>
  <c r="J98" s="1"/>
  <c r="P134" i="2"/>
  <c r="BK154"/>
  <c r="J154"/>
  <c r="J99" s="1"/>
  <c r="T169"/>
  <c r="P214"/>
  <c r="P232"/>
  <c r="R287"/>
  <c r="R450"/>
  <c r="R459"/>
  <c r="R544"/>
  <c r="T548"/>
  <c r="BK555"/>
  <c r="J555"/>
  <c r="J110"/>
  <c r="BK587"/>
  <c r="J587" s="1"/>
  <c r="J111" s="1"/>
  <c r="T122" i="4"/>
  <c r="T121" s="1"/>
  <c r="T120" s="1"/>
  <c r="R134" i="2"/>
  <c r="R154"/>
  <c r="P169"/>
  <c r="R214"/>
  <c r="R232"/>
  <c r="P287"/>
  <c r="P450"/>
  <c r="P459"/>
  <c r="BK544"/>
  <c r="J544" s="1"/>
  <c r="J108" s="1"/>
  <c r="P548"/>
  <c r="P458" s="1"/>
  <c r="R555"/>
  <c r="P587"/>
  <c r="P122" i="4"/>
  <c r="P121"/>
  <c r="P120"/>
  <c r="AU97" i="1" s="1"/>
  <c r="BK456" i="2"/>
  <c r="J456"/>
  <c r="J105"/>
  <c r="BK127" i="4"/>
  <c r="J127" s="1"/>
  <c r="J99" s="1"/>
  <c r="BK590" i="2"/>
  <c r="J590" s="1"/>
  <c r="J112" s="1"/>
  <c r="BK129" i="4"/>
  <c r="J129"/>
  <c r="J100"/>
  <c r="E110"/>
  <c r="J89"/>
  <c r="BE123"/>
  <c r="BE130"/>
  <c r="F92"/>
  <c r="J117"/>
  <c r="BE126"/>
  <c r="BE124"/>
  <c r="BE125"/>
  <c r="BE128"/>
  <c r="E85" i="2"/>
  <c r="J126"/>
  <c r="BE149"/>
  <c r="BE204"/>
  <c r="BE215"/>
  <c r="BE224"/>
  <c r="BE230"/>
  <c r="BE235"/>
  <c r="BE273"/>
  <c r="BE288"/>
  <c r="BE300"/>
  <c r="BE302"/>
  <c r="BE303"/>
  <c r="BE307"/>
  <c r="BE308"/>
  <c r="BE309"/>
  <c r="BE312"/>
  <c r="BE313"/>
  <c r="BE315"/>
  <c r="BE318"/>
  <c r="BE322"/>
  <c r="BE327"/>
  <c r="BE334"/>
  <c r="BE342"/>
  <c r="BE349"/>
  <c r="BE351"/>
  <c r="BE363"/>
  <c r="BE389"/>
  <c r="BE412"/>
  <c r="BE414"/>
  <c r="BE431"/>
  <c r="BE442"/>
  <c r="BE451"/>
  <c r="BE465"/>
  <c r="BE489"/>
  <c r="BE524"/>
  <c r="BE537"/>
  <c r="BE549"/>
  <c r="BE556"/>
  <c r="BE558"/>
  <c r="BE560"/>
  <c r="BE566"/>
  <c r="BE569"/>
  <c r="BE572"/>
  <c r="BE575"/>
  <c r="BE576"/>
  <c r="BE577"/>
  <c r="BE578"/>
  <c r="BE589"/>
  <c r="BE591"/>
  <c r="F92"/>
  <c r="J129"/>
  <c r="BE152"/>
  <c r="BE167"/>
  <c r="BE174"/>
  <c r="BE184"/>
  <c r="BE191"/>
  <c r="BE217"/>
  <c r="BE223"/>
  <c r="BE226"/>
  <c r="BE299"/>
  <c r="BE453"/>
  <c r="BE462"/>
  <c r="BE513"/>
  <c r="BE546"/>
  <c r="BE547"/>
  <c r="BE559"/>
  <c r="BE562"/>
  <c r="BE564"/>
  <c r="BE567"/>
  <c r="BE571"/>
  <c r="BE573"/>
  <c r="BE135"/>
  <c r="BE142"/>
  <c r="BE151"/>
  <c r="BE155"/>
  <c r="BE160"/>
  <c r="BE165"/>
  <c r="BE170"/>
  <c r="BE179"/>
  <c r="BE189"/>
  <c r="BE193"/>
  <c r="BE219"/>
  <c r="BE221"/>
  <c r="BE228"/>
  <c r="BE233"/>
  <c r="BE254"/>
  <c r="BE285"/>
  <c r="BE296"/>
  <c r="BE298"/>
  <c r="BE305"/>
  <c r="BE311"/>
  <c r="BE316"/>
  <c r="BE317"/>
  <c r="BE320"/>
  <c r="BE329"/>
  <c r="BE336"/>
  <c r="BE338"/>
  <c r="BE347"/>
  <c r="BE356"/>
  <c r="BE360"/>
  <c r="BE368"/>
  <c r="BE386"/>
  <c r="BE388"/>
  <c r="BE395"/>
  <c r="BE440"/>
  <c r="BE444"/>
  <c r="BE446"/>
  <c r="BE448"/>
  <c r="BE452"/>
  <c r="BE455"/>
  <c r="BE457"/>
  <c r="BE460"/>
  <c r="BE463"/>
  <c r="BE472"/>
  <c r="BE507"/>
  <c r="BE519"/>
  <c r="BE530"/>
  <c r="BE532"/>
  <c r="BE542"/>
  <c r="BE543"/>
  <c r="BE545"/>
  <c r="BE554"/>
  <c r="BE557"/>
  <c r="BE561"/>
  <c r="BE563"/>
  <c r="BE565"/>
  <c r="BE568"/>
  <c r="BE570"/>
  <c r="BE574"/>
  <c r="BE581"/>
  <c r="BE586"/>
  <c r="BE588"/>
  <c r="BE579"/>
  <c r="BE580"/>
  <c r="J34"/>
  <c r="AW95" i="1"/>
  <c r="AV96"/>
  <c r="F35" i="4"/>
  <c r="BB97" i="1"/>
  <c r="F34" i="2"/>
  <c r="BA95" i="1" s="1"/>
  <c r="BA94" s="1"/>
  <c r="J34" i="4"/>
  <c r="AW97" i="1"/>
  <c r="F37" i="4"/>
  <c r="BD97" i="1" s="1"/>
  <c r="F37" i="2"/>
  <c r="BD95" i="1"/>
  <c r="AW96"/>
  <c r="F34" i="4"/>
  <c r="BA97" i="1"/>
  <c r="F36" i="4"/>
  <c r="BC97" i="1"/>
  <c r="F35" i="2"/>
  <c r="BB95" i="1" s="1"/>
  <c r="F36" i="2"/>
  <c r="BC95" i="1"/>
  <c r="T458" i="2" l="1"/>
  <c r="R458"/>
  <c r="P133"/>
  <c r="P132"/>
  <c r="AU95" i="1" s="1"/>
  <c r="AU94" s="1"/>
  <c r="T133" i="2"/>
  <c r="T132" s="1"/>
  <c r="R133"/>
  <c r="R132" s="1"/>
  <c r="BK121" i="4"/>
  <c r="J121" s="1"/>
  <c r="J97" s="1"/>
  <c r="BK133" i="2"/>
  <c r="J133" s="1"/>
  <c r="J97" s="1"/>
  <c r="BK458"/>
  <c r="J458"/>
  <c r="J106" s="1"/>
  <c r="BB94" i="1"/>
  <c r="W31" s="1"/>
  <c r="BD94"/>
  <c r="W33" s="1"/>
  <c r="BC94"/>
  <c r="W32" s="1"/>
  <c r="J33" i="2"/>
  <c r="AV95" i="1" s="1"/>
  <c r="AT95" s="1"/>
  <c r="AZ96"/>
  <c r="J33" i="4"/>
  <c r="AV97" i="1" s="1"/>
  <c r="AT97" s="1"/>
  <c r="AW94"/>
  <c r="F33" i="2"/>
  <c r="AZ95" i="1"/>
  <c r="AT96"/>
  <c r="F33" i="4"/>
  <c r="AZ97" i="1"/>
  <c r="BK132" i="2" l="1"/>
  <c r="J132" s="1"/>
  <c r="J96" s="1"/>
  <c r="BK120" i="4"/>
  <c r="J120" s="1"/>
  <c r="J30" s="1"/>
  <c r="AG97" i="1" s="1"/>
  <c r="AX94"/>
  <c r="AY94"/>
  <c r="AZ94"/>
  <c r="J39" i="4" l="1"/>
  <c r="J96"/>
  <c r="AN97" i="1"/>
  <c r="AV94"/>
  <c r="J30" i="2"/>
  <c r="AG95" i="1" s="1"/>
  <c r="AG94" s="1"/>
  <c r="AK26" s="1"/>
  <c r="J39" i="2" l="1"/>
  <c r="AN95" i="1"/>
  <c r="AK35"/>
  <c r="AT94"/>
</calcChain>
</file>

<file path=xl/sharedStrings.xml><?xml version="1.0" encoding="utf-8"?>
<sst xmlns="http://schemas.openxmlformats.org/spreadsheetml/2006/main" count="5390" uniqueCount="947">
  <si>
    <t>Export Komplet</t>
  </si>
  <si>
    <t/>
  </si>
  <si>
    <t>2.0</t>
  </si>
  <si>
    <t>False</t>
  </si>
  <si>
    <t>{fb046db2-2c3c-4385-bf9a-24ba3d6e3722}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</si>
  <si>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</si>
  <si>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</si>
  <si>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</si>
  <si>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</si>
  <si>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</si>
  <si>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</si>
  <si>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</si>
  <si>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</si>
  <si>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Hradenin-2024-4</t>
  </si>
  <si>
    <t>Stavba:</t>
  </si>
  <si>
    <t>Tvrz Hradenín - oprava fasády věže tvrze v Hradeníně</t>
  </si>
  <si>
    <t>KSO:</t>
  </si>
  <si>
    <t>CC-CZ:</t>
  </si>
  <si>
    <t>Místo:</t>
  </si>
  <si>
    <t>Hradenín</t>
  </si>
  <si>
    <t>Datum:</t>
  </si>
  <si>
    <t>12. 11. 2024</t>
  </si>
  <si>
    <t>Zadavatel:</t>
  </si>
  <si>
    <t>IČ:</t>
  </si>
  <si>
    <t>Regionální muzeum v Kolíně</t>
  </si>
  <si>
    <t>DIČ:</t>
  </si>
  <si>
    <t>Zhotovitel:</t>
  </si>
  <si>
    <t xml:space="preserve"> </t>
  </si>
  <si>
    <t>Projektant:</t>
  </si>
  <si>
    <t>IHARCH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</si>
  <si>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</si>
  <si>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</si>
  <si>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</si>
  <si>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</si>
  <si>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</si>
  <si>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</si>
  <si>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</si>
  <si>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</si>
  <si>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</si>
  <si>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</si>
  <si>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</si>
  <si>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</si>
  <si>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</si>
  <si>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</si>
  <si>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</si>
  <si>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</si>
  <si>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</si>
  <si>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</si>
  <si>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</si>
  <si>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</si>
  <si>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</si>
  <si>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</si>
  <si>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</si>
  <si>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</si>
  <si>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</si>
  <si>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</si>
  <si>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</si>
  <si>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</si>
  <si>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</si>
  <si>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</si>
  <si>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</si>
  <si>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</si>
  <si>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</si>
  <si>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</si>
  <si>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</si>
  <si>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</si>
  <si>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</si>
  <si>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</si>
  <si>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</si>
  <si>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</si>
  <si>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</si>
  <si>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</si>
  <si>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</si>
  <si>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</si>
  <si>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</si>
  <si>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</si>
  <si>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</si>
  <si>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</si>
  <si>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</si>
  <si>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</si>
  <si>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</si>
  <si>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{e31ecfa8-917d-4cf0-b05e-18565a7a9d57}</t>
  </si>
  <si>
    <t>2</t>
  </si>
  <si>
    <t>Elektroinstalace</t>
  </si>
  <si>
    <t>{f4ffe3ee-d639-470e-95f3-3c2cec78957b}</t>
  </si>
  <si>
    <t>3</t>
  </si>
  <si>
    <t>Náklady spojené s umístěním stavby</t>
  </si>
  <si>
    <t>{5e7142b8-8428-4732-9365-c33c77971f8e}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</si>
  <si>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</si>
  <si>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</si>
  <si>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</si>
  <si>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</si>
  <si>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</si>
  <si>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</si>
  <si>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</si>
  <si>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</si>
  <si>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</si>
  <si>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</si>
  <si>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</si>
  <si>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</si>
  <si>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</si>
  <si>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</si>
  <si>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</si>
  <si>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</si>
  <si>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</si>
  <si>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</si>
  <si>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</si>
  <si>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</si>
  <si>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</si>
  <si>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</si>
  <si>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</si>
  <si>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</si>
  <si>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</si>
  <si>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</si>
  <si>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</si>
  <si>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</si>
  <si>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</si>
  <si>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</si>
  <si>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</si>
  <si>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</si>
  <si>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</si>
  <si>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</si>
  <si>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</si>
  <si>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</si>
  <si>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</si>
  <si>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</si>
  <si>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</si>
  <si>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</si>
  <si>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</si>
  <si>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</si>
  <si>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</si>
  <si>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</si>
  <si>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</si>
  <si>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4</t>
  </si>
  <si>
    <t>-610158827</t>
  </si>
  <si>
    <t>VV</t>
  </si>
  <si>
    <t>"plocha nádvoří 80m2, hloubka odhad 20cm" 80*0,2</t>
  </si>
  <si>
    <t>"pro patky ochozu"0,3*0,3*0,3*4</t>
  </si>
  <si>
    <t xml:space="preserve">"věž schodiště " </t>
  </si>
  <si>
    <t>"základy"(0,2+0,2+0,4+2,75+2,75+1,15+0,3+0,15)*0,85*0,8</t>
  </si>
  <si>
    <t>"podlaha" 3,14*0,55*0,55*0,2</t>
  </si>
  <si>
    <t>Součet</t>
  </si>
  <si>
    <t>162211311</t>
  </si>
  <si>
    <t>Vodorovné přemístění výkopku z horniny třídy těžitelnosti I skupiny 1 až 3 stavebním kolečkem do 10 m</t>
  </si>
  <si>
    <t>1286702290</t>
  </si>
  <si>
    <t>171151101</t>
  </si>
  <si>
    <t>Hutnění terénu pro jakýkoliv sklon</t>
  </si>
  <si>
    <t>m2</t>
  </si>
  <si>
    <t>-134711500</t>
  </si>
  <si>
    <t>"plocha nádvoří 80m2" 80</t>
  </si>
  <si>
    <t>171251201</t>
  </si>
  <si>
    <t>Uložení sypaniny na meziskládku</t>
  </si>
  <si>
    <t>1205989570</t>
  </si>
  <si>
    <t>5</t>
  </si>
  <si>
    <t>181111111</t>
  </si>
  <si>
    <t>Plošná úprava terénu do 500 m2 zemina tř 1 až 4 nerovnosti do 100 mm v rovinně a svahu do 1:5 - odkopávky, rozhrnutí</t>
  </si>
  <si>
    <t>2027175456</t>
  </si>
  <si>
    <t>Zakládání</t>
  </si>
  <si>
    <t>6</t>
  </si>
  <si>
    <t>274211411</t>
  </si>
  <si>
    <t>Zdivo základových pásů z lomového kamene na maltu</t>
  </si>
  <si>
    <t>1345295696</t>
  </si>
  <si>
    <t>(0,2+0,2+0,4+2,75+2,75+1,15+0,3+0,15)*0,85*0,8</t>
  </si>
  <si>
    <t>"střední část" (3,14*0,2*0,2)*0,8</t>
  </si>
  <si>
    <t>7</t>
  </si>
  <si>
    <t>274211493</t>
  </si>
  <si>
    <t>Příplatek k základovým pásům z lomového kamene za oboustranné lícování zdiva</t>
  </si>
  <si>
    <t>-81687907</t>
  </si>
  <si>
    <t>8</t>
  </si>
  <si>
    <t>275211412</t>
  </si>
  <si>
    <t>Základové patky z lomového kamene na maltu</t>
  </si>
  <si>
    <t>-1966373595</t>
  </si>
  <si>
    <t>"pod sloupy" (0,3*0,3*0,5)*4</t>
  </si>
  <si>
    <t>9</t>
  </si>
  <si>
    <t>275211492</t>
  </si>
  <si>
    <t>Příplatek k základovým patkám z kamene za lícování zdiva</t>
  </si>
  <si>
    <t>-1626219818</t>
  </si>
  <si>
    <t>(0,3*0,3*0,5)*4</t>
  </si>
  <si>
    <t>Svislé a kompletní konstrukce</t>
  </si>
  <si>
    <t>10</t>
  </si>
  <si>
    <t>310239211</t>
  </si>
  <si>
    <t>Zazdívka otvorů pl přes 1 do 4 m2 ve zdivu nadzákladovém cihlami pálenými na MVC</t>
  </si>
  <si>
    <t>-709875679</t>
  </si>
  <si>
    <t>"vyzdění nároží jih"1,3"m2"*0,5"tl"</t>
  </si>
  <si>
    <t>"vyzdění nároží východ"1,3"m2"*0,5"tl"</t>
  </si>
  <si>
    <t>11</t>
  </si>
  <si>
    <t>311213122</t>
  </si>
  <si>
    <t xml:space="preserve">Zdivo z nepravidelných kamenů na maltu vápennou </t>
  </si>
  <si>
    <t>1250218817</t>
  </si>
  <si>
    <t>(0,2+0,2+0,4+2,75+2,75+1,15+0,3+0,15)*0,65*7,5</t>
  </si>
  <si>
    <t>-"otvory" ((0,1*2+0,9)*1,9+(1*2)+(0,4*0,6)+(1,1*2,5))*0,65</t>
  </si>
  <si>
    <t>311213922</t>
  </si>
  <si>
    <t>Příplatek k cenám zdění zdiva z kamene na maltu za vytvoření hrany nároží</t>
  </si>
  <si>
    <t>m</t>
  </si>
  <si>
    <t>1070895095</t>
  </si>
  <si>
    <t>"nároží severozápad" 10,5</t>
  </si>
  <si>
    <t>"nároží severovýchod" 3,5</t>
  </si>
  <si>
    <t>"nároží jihozápad" 16</t>
  </si>
  <si>
    <t>13</t>
  </si>
  <si>
    <t>317231626</t>
  </si>
  <si>
    <t>Zdivo plochých záklenků z  cihel plných dl 290 mm pevnosti P 20 na maltu</t>
  </si>
  <si>
    <t>-803594134</t>
  </si>
  <si>
    <t>"věž schodiště nad otvory" (1,5*3+0,8*2)*0,65*0,15</t>
  </si>
  <si>
    <t>"rozvaděč" 0,6*0,4*0,15</t>
  </si>
  <si>
    <t>"dveře jih" 1,6*0,65*0,15</t>
  </si>
  <si>
    <t>14</t>
  </si>
  <si>
    <t>319202331</t>
  </si>
  <si>
    <t>Vyrovnání nerovného povrchu zdiva tl přes 80 do 150 mm přizděním, vč.odsekání vadných cihel</t>
  </si>
  <si>
    <t>-525189796</t>
  </si>
  <si>
    <t>"výklenek na západní straně fasády - přístup z pavlače" 7"m2"</t>
  </si>
  <si>
    <t>15</t>
  </si>
  <si>
    <t>31930000R</t>
  </si>
  <si>
    <t>Výztuž helikální pr.10- frézování drážek, vrtání vrtů ve zdivu - zbavení drážky nebo vrtu hrubších nečistot a prachových částí - vypláchnutí drážky nebo vrtu vodou - vlepení nerezové austenitické oceli tzv. "helikální výztuže" do kotevní malty, vč.dodávky</t>
  </si>
  <si>
    <t>-1306317659</t>
  </si>
  <si>
    <t>"2x po celé výšce"7,5*2</t>
  </si>
  <si>
    <t>16</t>
  </si>
  <si>
    <t>349231821R</t>
  </si>
  <si>
    <t>Přizdívka ostění a nároží kamenného tl přes 150 do 350 mm</t>
  </si>
  <si>
    <t>-1361107041</t>
  </si>
  <si>
    <t>"restaurátorské úpravy "</t>
  </si>
  <si>
    <t>"východ 1.PP O0.1"(1,15*2+0,8)*0,4</t>
  </si>
  <si>
    <t>"východ 3.NP 0.31" ( 1,9*2+0,34+0,69+0,27)*0,3</t>
  </si>
  <si>
    <t>"východ 4.NP O.41" (1,445*2+0,705*2)*0,9</t>
  </si>
  <si>
    <t>"východ 4.NP O.42" (1,455*2+0,775*2)*0,9</t>
  </si>
  <si>
    <t>"jih 4.NP O.43 parapet"0,5*0,3</t>
  </si>
  <si>
    <t>"1.PP východ D.01" (1,912*2+0,88)*0,4</t>
  </si>
  <si>
    <t>"nároží severovýchod" 3,7*(0,5+0,5)</t>
  </si>
  <si>
    <t>"nároží jihovýchod" 4*(0,5+0,5)</t>
  </si>
  <si>
    <t>17</t>
  </si>
  <si>
    <t>349234831R</t>
  </si>
  <si>
    <t>Doplnění zdiva okenních obrub kamenných</t>
  </si>
  <si>
    <t>-1861520560</t>
  </si>
  <si>
    <t>"oprava přizděním z cca 50% plochy"</t>
  </si>
  <si>
    <t>"jižní fasáda" 1,25*2+1,95*2</t>
  </si>
  <si>
    <t>"západní" (1,1*2)*2</t>
  </si>
  <si>
    <t>"východní" 1,45*2+1,7*2+1,9*2+1,35*2+1,1*2</t>
  </si>
  <si>
    <t>"severní" 1,1*2*2+1,3*2</t>
  </si>
  <si>
    <t>Mezisoučet</t>
  </si>
  <si>
    <t>-32,8*0,5</t>
  </si>
  <si>
    <t>"z pískovce východ " 1,9*2</t>
  </si>
  <si>
    <t>Vodorovné konstrukce</t>
  </si>
  <si>
    <t>18</t>
  </si>
  <si>
    <t>421951113</t>
  </si>
  <si>
    <t>Dřevěná mostovka z měkkých hranolů, materiál sibiřský modřín, dodávka a montáž</t>
  </si>
  <si>
    <t>29675185</t>
  </si>
  <si>
    <t>"mostovka ochozu 160x200"((4,9+0,2)+(5,3+0,2))*(0,16*0,2)</t>
  </si>
  <si>
    <t>19</t>
  </si>
  <si>
    <t>421953311</t>
  </si>
  <si>
    <t>Dřevěné mostní podlahy trvalé z fošen a hranolů - výroba , materiál sibiřský modřín</t>
  </si>
  <si>
    <t>-960726548</t>
  </si>
  <si>
    <t>"podlaha ochozu" (5,3+4,715)/2*1,4</t>
  </si>
  <si>
    <t>20</t>
  </si>
  <si>
    <t>421953321</t>
  </si>
  <si>
    <t>Dřevěné mostní podlahy trvalé z fošen a hranolů - montáž</t>
  </si>
  <si>
    <t>-596503769</t>
  </si>
  <si>
    <t>434191443</t>
  </si>
  <si>
    <t>Osazení schodišťových stupňů kamenných pemrlovaných s jednostranným zazděním</t>
  </si>
  <si>
    <t>2126979193</t>
  </si>
  <si>
    <t>"Kusů"20*1,2</t>
  </si>
  <si>
    <t>22</t>
  </si>
  <si>
    <t>M</t>
  </si>
  <si>
    <t>58388024R</t>
  </si>
  <si>
    <t>stupeň schodišťový kamenný kotvený do obvodu</t>
  </si>
  <si>
    <t>kus</t>
  </si>
  <si>
    <t>-1067555131</t>
  </si>
  <si>
    <t>23</t>
  </si>
  <si>
    <t>434231111</t>
  </si>
  <si>
    <t>Schodišťové stupně přímé z cihel dl 290 mm na stojato</t>
  </si>
  <si>
    <t>-746997095</t>
  </si>
  <si>
    <t>"doplnění schodišťových stupňů u vstupu do věže 2NP"1,1*2+1,18*2+1,57</t>
  </si>
  <si>
    <t>24</t>
  </si>
  <si>
    <t>465220111R</t>
  </si>
  <si>
    <t>Zřízení schodů z kameniva na maltu vápennou s vyspárováním, kamenivo místní</t>
  </si>
  <si>
    <t>-1032423532</t>
  </si>
  <si>
    <t>"nové vstupní schody jih" (2,16*1,35+(2,16+0,25)*1,35+(2,16+0,25*2)*1,35)*0,96</t>
  </si>
  <si>
    <t>25</t>
  </si>
  <si>
    <t>465511111</t>
  </si>
  <si>
    <t>Dlažba z lomového kamene na sucho bez výplně spár pl do 20 m2 tl 200 mm, do štěrkového lože, dodávka a montáž</t>
  </si>
  <si>
    <t>-189280957</t>
  </si>
  <si>
    <t>"podlaha věže" 3,14*0,55*0,55</t>
  </si>
  <si>
    <t>26</t>
  </si>
  <si>
    <t>465511430R</t>
  </si>
  <si>
    <t>Dlažba z lomového kamene na sucho, s vyplněním spár pískem, do štěrkového lože, dodávka a montáž</t>
  </si>
  <si>
    <t>-1366286958</t>
  </si>
  <si>
    <t>"plocha nádvoří 80m2, z cca 50% místní kameny" 80</t>
  </si>
  <si>
    <t>Úpravy povrchů, podlahy a osazování výplní</t>
  </si>
  <si>
    <t>27</t>
  </si>
  <si>
    <t>622125110R</t>
  </si>
  <si>
    <t>Vyplnění spár vápenopískovou maltou vnějších stěn z tvárnic nebo kamene, vč.sjednocení povrchu s okolní omítkou</t>
  </si>
  <si>
    <t>-380923006</t>
  </si>
  <si>
    <t>"jižní fasáda-spára po kabelu" 5,5</t>
  </si>
  <si>
    <t>28</t>
  </si>
  <si>
    <t>622311111</t>
  </si>
  <si>
    <t>Vápenná omítka hrubá jednovrstvá zatřená vnějších stěn nanášená ručně</t>
  </si>
  <si>
    <t>-986194959</t>
  </si>
  <si>
    <t>"jih"174</t>
  </si>
  <si>
    <t>"západ"188-29</t>
  </si>
  <si>
    <t>"sever" 148</t>
  </si>
  <si>
    <t>"východ" 226</t>
  </si>
  <si>
    <t>(0,2+0,2+0,4+2,75+2,75+1,15+0,3+0,15)*(7+7,5)/2*2</t>
  </si>
  <si>
    <t>"otvory oken"</t>
  </si>
  <si>
    <t>-(0,56*0,865+1,025*0,72+0,3*0,5+1,19*0,475+0,47*0,6+0,45*0,6+1,02*1,295+1,305*1,505+0,655*1,055+0,65*1,04+0,64*1,07+0,705*1,445)</t>
  </si>
  <si>
    <t>-(0,96*0,365+0,505*0,94+0,52*1,135)</t>
  </si>
  <si>
    <t>"otvory dveří"</t>
  </si>
  <si>
    <t>-(0,88*1,75+1,07*1,665+0,9*1,9+0,88*1,94+1,03*2,03)</t>
  </si>
  <si>
    <t>"ostění oken"</t>
  </si>
  <si>
    <t>+(0,56+0,865*2)*2,22+(1,025+0,72*2)*2,2+(0,3+0,5*2)*2+(0,475+1,19*2)*2+(0,47+0,6*2)*2+(0,45+0,6*2)*2</t>
  </si>
  <si>
    <t>+(1,02+1,295)*1,6+(1,305+1,9*2)*1,6+(0,655+1,055*2)*1,4+(0,65+1,04*2)*1,35+(0,64+1,07*2)*1,4+(0,705+1,445*2)*1,1+(0,705+1,445*2)*1,1</t>
  </si>
  <si>
    <t>+(0,5+1,24*2)*1,1+(0,96+0,365*2)*1,1+(0,505+0,94*2)*1,1+(0,52+1,135*2)*1,1</t>
  </si>
  <si>
    <t>"ostění dveří"</t>
  </si>
  <si>
    <t>+(0,88+1,75*2)*2,2+(1,07+1,665*2)*1,5+(0,9+1,9*2)*0,9+(0,88+1,94*2)*0,9+(1,03+2,03*2)*1,75</t>
  </si>
  <si>
    <t>29</t>
  </si>
  <si>
    <t>622631011R</t>
  </si>
  <si>
    <t xml:space="preserve">Spárování vápenopískovou omítkou vnějších pohledových ploch stěn z kamene s rozetřením malty </t>
  </si>
  <si>
    <t>1230915190</t>
  </si>
  <si>
    <t>30</t>
  </si>
  <si>
    <t>629995101</t>
  </si>
  <si>
    <t>Očištění vnějších ploch nízkotlakovou vodou (parou)</t>
  </si>
  <si>
    <t>-1337857757</t>
  </si>
  <si>
    <t>"západ"188</t>
  </si>
  <si>
    <t>31</t>
  </si>
  <si>
    <t>636211112</t>
  </si>
  <si>
    <t>Dlažba z cihel pálených dl 290 mm na MC 5 nastojato</t>
  </si>
  <si>
    <t>-1676627439</t>
  </si>
  <si>
    <t>"podesta schodů vyzděných z cihelu vstupu do 2NP věže" 1,2+1,6</t>
  </si>
  <si>
    <t>Ostatní konstrukce a práce, bourání</t>
  </si>
  <si>
    <t>32</t>
  </si>
  <si>
    <t>941111111</t>
  </si>
  <si>
    <t>Montáž lešení řadového trubkového lehkého s podlahami zatížení do 200 kg/m2 š od 0,6 do 0,9 m v do 10 m</t>
  </si>
  <si>
    <t>222025728</t>
  </si>
  <si>
    <t>"jih" (9,2+1+1)*(19,05-1,9)</t>
  </si>
  <si>
    <t>"západ" (11,8+1+1)*(18,5-1,9)</t>
  </si>
  <si>
    <t>"sever" (9,2+1+1)*(16,2-1,9)</t>
  </si>
  <si>
    <t>"východ" (11,8+1+1)*(18,7-1,9)</t>
  </si>
  <si>
    <t>9,2*7,2</t>
  </si>
  <si>
    <t>33</t>
  </si>
  <si>
    <t>941111211</t>
  </si>
  <si>
    <t>Příplatek k lešení řadovému trubkovému lehkému s podlahami do 200 kg/m2 š od 0,6 do 0,9 m v do 10 m za každý den použití</t>
  </si>
  <si>
    <t>-1382229435</t>
  </si>
  <si>
    <t>879,4*90</t>
  </si>
  <si>
    <t>34</t>
  </si>
  <si>
    <t>941111811</t>
  </si>
  <si>
    <t>Demontáž lešení řadového trubkového lehkého s podlahami zatížení do 200 kg/m2 š od 0,6 do 0,9 m v do 10 m</t>
  </si>
  <si>
    <t>289338495</t>
  </si>
  <si>
    <t>35</t>
  </si>
  <si>
    <t>944511111</t>
  </si>
  <si>
    <t>Montáž ochranné sítě z textilie z umělých vláken</t>
  </si>
  <si>
    <t>-2107257614</t>
  </si>
  <si>
    <t>36</t>
  </si>
  <si>
    <t>944511211</t>
  </si>
  <si>
    <t>Příplatek k ochranné síti za první a ZKD den použití</t>
  </si>
  <si>
    <t>-117224505</t>
  </si>
  <si>
    <t>37</t>
  </si>
  <si>
    <t>944511811</t>
  </si>
  <si>
    <t>Demontáž ochranné sítě z textilie z umělých vláken</t>
  </si>
  <si>
    <t>1392751994</t>
  </si>
  <si>
    <t>38</t>
  </si>
  <si>
    <t>944711112</t>
  </si>
  <si>
    <t>Montáž záchytné stříšky š přes 1,5 do 2 m</t>
  </si>
  <si>
    <t>-1427637803</t>
  </si>
  <si>
    <t>2*2</t>
  </si>
  <si>
    <t>39</t>
  </si>
  <si>
    <t>944711212</t>
  </si>
  <si>
    <t>Příplatek k záchytné stříšce š do 2 m za první a ZKD den použití</t>
  </si>
  <si>
    <t>-1767119286</t>
  </si>
  <si>
    <t>4*90</t>
  </si>
  <si>
    <t>40</t>
  </si>
  <si>
    <t>944711812</t>
  </si>
  <si>
    <t>Demontáž záchytné stříšky š přes 1,5 do 2 m</t>
  </si>
  <si>
    <t>-1351575927</t>
  </si>
  <si>
    <t>41</t>
  </si>
  <si>
    <t>946111116</t>
  </si>
  <si>
    <t>Montáž pojízdných věží trubkových/dílcových š přes 0,6 do 0,9 m dl do 3,2 m v přes 5,5 do 6,6 m</t>
  </si>
  <si>
    <t>-1903607122</t>
  </si>
  <si>
    <t>42</t>
  </si>
  <si>
    <t>946111216</t>
  </si>
  <si>
    <t>Příplatek k pojízdným věžím š přes 0,6 do 0,9 m dl do 3,2 m v do 6,6 m za první a ZKD den použití</t>
  </si>
  <si>
    <t>-1797929026</t>
  </si>
  <si>
    <t>1*60</t>
  </si>
  <si>
    <t>43</t>
  </si>
  <si>
    <t>946111816</t>
  </si>
  <si>
    <t>Demontáž pojízdných věží trubkových/dílcových š od 0,6 do 0,9 m dl do 3,2 m v přes 5,5 do 6,6 m</t>
  </si>
  <si>
    <t>-1120569387</t>
  </si>
  <si>
    <t>44</t>
  </si>
  <si>
    <t>946112119</t>
  </si>
  <si>
    <t>Montáž pojízdných věží trubkových/dílcových š přes 0,9 do 1,6 m dl do 3,2 m v přes 8,6 do 9,6 m</t>
  </si>
  <si>
    <t>-234674704</t>
  </si>
  <si>
    <t>45</t>
  </si>
  <si>
    <t>946112219</t>
  </si>
  <si>
    <t>Příplatek k pojízdným věžím š přes 0,9 do 1,6 m dl do 3,2 m v přes 8,6 do 9,6 m za každý den použití</t>
  </si>
  <si>
    <t>-523970912</t>
  </si>
  <si>
    <t>46</t>
  </si>
  <si>
    <t>946112819</t>
  </si>
  <si>
    <t>Demontáž pojízdných věží trubkových/dílcových š přes 0,9 do 1,6 m dl do 3,2 m v přes 8,6 do 9,6 m</t>
  </si>
  <si>
    <t>1302645814</t>
  </si>
  <si>
    <t>47</t>
  </si>
  <si>
    <t>949004000R</t>
  </si>
  <si>
    <t>Montáž a demonáž stavebního vrátku</t>
  </si>
  <si>
    <t>-12444100</t>
  </si>
  <si>
    <t>48</t>
  </si>
  <si>
    <t>949004001R</t>
  </si>
  <si>
    <t>Pronájem stavebního vrátku</t>
  </si>
  <si>
    <t>den</t>
  </si>
  <si>
    <t>-1960793661</t>
  </si>
  <si>
    <t>49</t>
  </si>
  <si>
    <t>952901114</t>
  </si>
  <si>
    <t>Vyčištění budov bytové a občanské výstavby při výšce podlaží přes 4 m</t>
  </si>
  <si>
    <t>97885060</t>
  </si>
  <si>
    <t>120+128+120+120</t>
  </si>
  <si>
    <t>50</t>
  </si>
  <si>
    <t>952902221</t>
  </si>
  <si>
    <t>Čištění budov zametení schodišť</t>
  </si>
  <si>
    <t>435654310</t>
  </si>
  <si>
    <t>"schody vyzděné z cihel před doplněním" 4,2+2,8</t>
  </si>
  <si>
    <t>51</t>
  </si>
  <si>
    <t>953951311</t>
  </si>
  <si>
    <t>Dodání a osazení dřevěných špalíků ve stěnách přes 100x100x50 mm do 150x150x100 mm</t>
  </si>
  <si>
    <t>792616266</t>
  </si>
  <si>
    <t>"pod pozednice"</t>
  </si>
  <si>
    <t>"ochoz" 10</t>
  </si>
  <si>
    <t>"stříška schodiště" 7</t>
  </si>
  <si>
    <t>52</t>
  </si>
  <si>
    <t>953999901</t>
  </si>
  <si>
    <t>Stavební přípomoce profesím</t>
  </si>
  <si>
    <t>hod</t>
  </si>
  <si>
    <t>65935900</t>
  </si>
  <si>
    <t>2*20</t>
  </si>
  <si>
    <t>53</t>
  </si>
  <si>
    <t>962031133</t>
  </si>
  <si>
    <t>Bourání příček z cihel pálených na MVC tl do 150 mm</t>
  </si>
  <si>
    <t>2008129556</t>
  </si>
  <si>
    <t>"1.NP jih"1,52*2,015</t>
  </si>
  <si>
    <t>"2.NP západ" 1,2*2,015</t>
  </si>
  <si>
    <t>"1.PP východ"1,21*2,08</t>
  </si>
  <si>
    <t>54</t>
  </si>
  <si>
    <t>967021112</t>
  </si>
  <si>
    <t>Přisekání rovných ostění ve zdivu kamenném nebo smíšeném</t>
  </si>
  <si>
    <t>1750928246</t>
  </si>
  <si>
    <t>"2.NP východ O2.1" (0,36+1,37*2)*0,6</t>
  </si>
  <si>
    <t>55</t>
  </si>
  <si>
    <t>967023692</t>
  </si>
  <si>
    <t>Přisekání kamenných nebo jiných ploch s tvrdým povrchem pl do 2 m2</t>
  </si>
  <si>
    <t>-1857576022</t>
  </si>
  <si>
    <t>"východ 1.PP ostění a nadpraží otvoru O.01" (0,8+1,12*2)*0,6</t>
  </si>
  <si>
    <t>56</t>
  </si>
  <si>
    <t>967023692R</t>
  </si>
  <si>
    <t xml:space="preserve">Restaurátorská oprava ostění otvoru a doplnění v umělém kameni </t>
  </si>
  <si>
    <t>746168778</t>
  </si>
  <si>
    <t>"1.PP ostění  O0.2" 2,8*0,5</t>
  </si>
  <si>
    <t>"2.NP věž D.22" (2,03*2+1,03)*0,5</t>
  </si>
  <si>
    <t>57</t>
  </si>
  <si>
    <t>967023693R</t>
  </si>
  <si>
    <t>Restaurátorská oprava ostění otvoru a vyztužení překladu nerezovými armaturami</t>
  </si>
  <si>
    <t>-711277498</t>
  </si>
  <si>
    <t>"2.NP ostění  O.24" (1,295*2+1,02)*0,5</t>
  </si>
  <si>
    <t>"4.NP západ ostění  O.44" (0,96+0,3*2+0,365+0,3*2)*2*0,3</t>
  </si>
  <si>
    <t>"4.NP západ ostění  O.44" (0,94+0,3*2+0,505+0,3*2)*2*0,3</t>
  </si>
  <si>
    <t>58</t>
  </si>
  <si>
    <t>967042714</t>
  </si>
  <si>
    <t>Odsekání zdiva z kamene nebo betonu plošné tl do 300 mm</t>
  </si>
  <si>
    <t>174339807</t>
  </si>
  <si>
    <t>"východ 1.PP parapet otvoru" 0,85*0,6</t>
  </si>
  <si>
    <t>59</t>
  </si>
  <si>
    <t>968062244</t>
  </si>
  <si>
    <t>Vybourání dřevěných rámů oken jednoduchých včetně křídel pl do 1 m2, vč.vyvěšení křídla</t>
  </si>
  <si>
    <t>-51992215</t>
  </si>
  <si>
    <t>"východ 1.PP O.01" 0,85*0,49</t>
  </si>
  <si>
    <t>60</t>
  </si>
  <si>
    <t>968062455</t>
  </si>
  <si>
    <t>Vybourání dřevěných dveřních zárubní pl do 2 m2</t>
  </si>
  <si>
    <t>-1957374575</t>
  </si>
  <si>
    <t>"východ 1.PP D0.1L" 1,21*2,08</t>
  </si>
  <si>
    <t>"jih 1.NP D1.1"0,95*2,015</t>
  </si>
  <si>
    <t>"západ 2.NP D2.2.L"0,95*2</t>
  </si>
  <si>
    <t>61</t>
  </si>
  <si>
    <t>971024561</t>
  </si>
  <si>
    <t>Vybourání otvorů ve zdivu kamenném pl do 1 m2 na MV nebo MVC tl do 600 mm</t>
  </si>
  <si>
    <t>1414746098</t>
  </si>
  <si>
    <t>"1.PP východ O0.1" 0,85*0,49*0,6</t>
  </si>
  <si>
    <t>"2.NP východ O2.1" 0,36*1,37*0,6</t>
  </si>
  <si>
    <t>62</t>
  </si>
  <si>
    <t>971024591</t>
  </si>
  <si>
    <t>Vybourání otvorů ve zdivu kamenném pl do 1 m2 na MV nebo MVC tl přes 900 mm</t>
  </si>
  <si>
    <t>-1767738378</t>
  </si>
  <si>
    <t>"1.NP východ " 1,4*0,4*2,155</t>
  </si>
  <si>
    <t>63</t>
  </si>
  <si>
    <t>971033591</t>
  </si>
  <si>
    <t>Vybourání otvorů ve zdivu cihelném pl do 1 m2 na MVC nebo MV tl přes 900 mm</t>
  </si>
  <si>
    <t>-205763802</t>
  </si>
  <si>
    <t>"bude posuzováno na místě za účasti zhotovitele SHP, rozsah bude konzultován za účasti NPÚ a schválen správním orgánem památkové péče"</t>
  </si>
  <si>
    <t>"východní fasáda 1.NP vybourání cihelné zazdívky O.1.1" (0,32+0,285)/2*1,695*2,155</t>
  </si>
  <si>
    <t>"západní fasáda 1.NP vybourání cihelné zazdívky O.1.2" (0,18+0,375)/2*1,455*(0,2+0,3)</t>
  </si>
  <si>
    <t>64</t>
  </si>
  <si>
    <t>975121111</t>
  </si>
  <si>
    <t>Zřízení jednořadého podchycení konstrukcí systémovými samostatnými stojkami v do 4 m zatížení do 750 kg/m</t>
  </si>
  <si>
    <t>190852359</t>
  </si>
  <si>
    <t xml:space="preserve">"podchycení otvorů" </t>
  </si>
  <si>
    <t>"jih"</t>
  </si>
  <si>
    <t>"D1.1"1,3</t>
  </si>
  <si>
    <t>"O4.3"0,8</t>
  </si>
  <si>
    <t>"západ"</t>
  </si>
  <si>
    <t>"O3.2"1,2</t>
  </si>
  <si>
    <t>"O3.3"1</t>
  </si>
  <si>
    <t xml:space="preserve">"sever" </t>
  </si>
  <si>
    <t>"O2.4"1,4</t>
  </si>
  <si>
    <t>"O3.4"1,2</t>
  </si>
  <si>
    <t>"O4.6"0,95</t>
  </si>
  <si>
    <t xml:space="preserve">"východ" </t>
  </si>
  <si>
    <t>"D0.1" 1,2</t>
  </si>
  <si>
    <t>"O2.1"1,2</t>
  </si>
  <si>
    <t>"O3.1" 1,5</t>
  </si>
  <si>
    <t>"O4.1+O4.2" 1,1+1,4</t>
  </si>
  <si>
    <t>65</t>
  </si>
  <si>
    <t>975121112</t>
  </si>
  <si>
    <t>Příplatek k jednořadému podchycení konstrukcí systémovými samostatnými stojkami v do 4 m zatížení do 750 kg/m za první a ZKD den použití</t>
  </si>
  <si>
    <t>1466751055</t>
  </si>
  <si>
    <t>14,25*20</t>
  </si>
  <si>
    <t>66</t>
  </si>
  <si>
    <t>975121113</t>
  </si>
  <si>
    <t>Odstranění jednořadého podchycení konstrukcí systémovými samostatnými stojkami v do 4 m zatížení do 750 kg/m</t>
  </si>
  <si>
    <t>963006502</t>
  </si>
  <si>
    <t>67</t>
  </si>
  <si>
    <t>978015321</t>
  </si>
  <si>
    <t>Otlučení (osekání) vnější vápenné nebo vápenocementové omítky stupně členitosti 1 a 2 v rozsahu do 10 %</t>
  </si>
  <si>
    <t>1770992086</t>
  </si>
  <si>
    <t>68</t>
  </si>
  <si>
    <t>978023251</t>
  </si>
  <si>
    <t>Vyškrabání spár zdiva kamenného</t>
  </si>
  <si>
    <t>-853876299</t>
  </si>
  <si>
    <t>69</t>
  </si>
  <si>
    <t>985113111R</t>
  </si>
  <si>
    <t>Kamenické opracování povrchu ostění</t>
  </si>
  <si>
    <t>-1175439818</t>
  </si>
  <si>
    <t>"západ nároží "  3,8</t>
  </si>
  <si>
    <t>70</t>
  </si>
  <si>
    <t>985131311</t>
  </si>
  <si>
    <t>Ruční dočištění ploch stěn, rubu kleneb a podlah měkkými režnými kartáči</t>
  </si>
  <si>
    <t>654828816</t>
  </si>
  <si>
    <t>71</t>
  </si>
  <si>
    <t>985211111</t>
  </si>
  <si>
    <t>Vyklínování uvolněných kamenů ve zdivu se spárami dl do 6 m/m2</t>
  </si>
  <si>
    <t>-736396365</t>
  </si>
  <si>
    <t>"odhad z 20% plochy"</t>
  </si>
  <si>
    <t>-735*0,8</t>
  </si>
  <si>
    <t>72</t>
  </si>
  <si>
    <t>985221111R</t>
  </si>
  <si>
    <t xml:space="preserve">Doplnění zdiva kamenem do vápenné malty se spárami </t>
  </si>
  <si>
    <t>-427852472</t>
  </si>
  <si>
    <t>"východ nároží" 3,9*0,5*0,5</t>
  </si>
  <si>
    <t>73</t>
  </si>
  <si>
    <t>985232111R</t>
  </si>
  <si>
    <t xml:space="preserve">Hloubkové spárování zdiva tmelem spára hl do 80 mm </t>
  </si>
  <si>
    <t>2128542219</t>
  </si>
  <si>
    <t>"4.NP západ O.46" 1,135*0,52</t>
  </si>
  <si>
    <t>74</t>
  </si>
  <si>
    <t>985233111</t>
  </si>
  <si>
    <t xml:space="preserve">Úprava spár po spárování zdiva uhlazením </t>
  </si>
  <si>
    <t>1448246351</t>
  </si>
  <si>
    <t>75</t>
  </si>
  <si>
    <t>985511200R</t>
  </si>
  <si>
    <t>Sanace záklenků vhodnou metodou</t>
  </si>
  <si>
    <t>225534311</t>
  </si>
  <si>
    <t>"1.NP jih D.1.1" (1,975*2+1,07)*1,3</t>
  </si>
  <si>
    <t>76</t>
  </si>
  <si>
    <t>985622116R</t>
  </si>
  <si>
    <t xml:space="preserve">Ztužení kamenného portálu nerezovými armaturami, vyjmutí korodovaných kovových závěsů, portál bude konzervován </t>
  </si>
  <si>
    <t>-886292207</t>
  </si>
  <si>
    <t>2,03*2+1,03</t>
  </si>
  <si>
    <t>997</t>
  </si>
  <si>
    <t>Přesun sutě</t>
  </si>
  <si>
    <t>77</t>
  </si>
  <si>
    <t>997013212</t>
  </si>
  <si>
    <t>Vnitrostaveništní doprava suti a vybouraných hmot pro budovy v přes 6 do 9 m ručně</t>
  </si>
  <si>
    <t>t</t>
  </si>
  <si>
    <t>-312716489</t>
  </si>
  <si>
    <t>78</t>
  </si>
  <si>
    <t>997013501</t>
  </si>
  <si>
    <t>Odvoz suti a vybouraných hmot na skládku nebo meziskládku do 1 km se složením</t>
  </si>
  <si>
    <t>-1946757029</t>
  </si>
  <si>
    <t>79</t>
  </si>
  <si>
    <t>997013509</t>
  </si>
  <si>
    <t>Příplatek k odvozu suti a vybouraných hmot na skládku ZKD 1 km přes 1 km</t>
  </si>
  <si>
    <t>1219881688</t>
  </si>
  <si>
    <t>37,75*15</t>
  </si>
  <si>
    <t>80</t>
  </si>
  <si>
    <t>997013631</t>
  </si>
  <si>
    <t>Poplatek za uložení na skládce (skládkovné) stavebního odpadu směsného kód odpadu 17 09 04</t>
  </si>
  <si>
    <t>-1899868974</t>
  </si>
  <si>
    <t>998</t>
  </si>
  <si>
    <t>Přesun hmot</t>
  </si>
  <si>
    <t>81</t>
  </si>
  <si>
    <t>998011002</t>
  </si>
  <si>
    <t>Přesun hmot pro budovy zděné v přes 6 do 12 m</t>
  </si>
  <si>
    <t>-931993678</t>
  </si>
  <si>
    <t>PSV</t>
  </si>
  <si>
    <t>Práce a dodávky PSV</t>
  </si>
  <si>
    <t>762</t>
  </si>
  <si>
    <t>Konstrukce tesařské</t>
  </si>
  <si>
    <t>82</t>
  </si>
  <si>
    <t>762081150R</t>
  </si>
  <si>
    <t>Ruční hoblování a přitesávání hraněného řeziva ve staveništní dílně</t>
  </si>
  <si>
    <t>1690327769</t>
  </si>
  <si>
    <t>1,682+0,435+0,178+0,339</t>
  </si>
  <si>
    <t>83</t>
  </si>
  <si>
    <t>762082600</t>
  </si>
  <si>
    <t>Řezbářské práce na sloupech (profilace bude konzultována s NPÚ a zhotovitelem)</t>
  </si>
  <si>
    <t>163213782</t>
  </si>
  <si>
    <t>84</t>
  </si>
  <si>
    <t>762083121R</t>
  </si>
  <si>
    <t>Tlaková impregnace řeziva proti dřevokaznému hmyzu, houbám a plísním máčením třída ohrožení 1 a 2</t>
  </si>
  <si>
    <t>1962914490</t>
  </si>
  <si>
    <t>1,624+0,435+0,226+0,339</t>
  </si>
  <si>
    <t>85</t>
  </si>
  <si>
    <t>762131811</t>
  </si>
  <si>
    <t>Demontáž bednění otvorů</t>
  </si>
  <si>
    <t>1051671155</t>
  </si>
  <si>
    <t>1,2*2,595</t>
  </si>
  <si>
    <t>0,565*0,825</t>
  </si>
  <si>
    <t>0,8*1,915*5</t>
  </si>
  <si>
    <t>1,66*0,855*5</t>
  </si>
  <si>
    <t>2,215*1,725+1,755*0,8+2,195*1,115</t>
  </si>
  <si>
    <t>86</t>
  </si>
  <si>
    <t>762332532</t>
  </si>
  <si>
    <t>Montáž vázaných kcí krovů pravidelných z řeziva hoblovaného průřezové pl přes 120 do 224 cm2</t>
  </si>
  <si>
    <t>85412189</t>
  </si>
  <si>
    <t>"stříška nad vstupem"</t>
  </si>
  <si>
    <t>"160x120" 1,632*2</t>
  </si>
  <si>
    <t>"120x100" 1,4*2+0,7*2</t>
  </si>
  <si>
    <t xml:space="preserve">"střecha nad ochozem" </t>
  </si>
  <si>
    <t>"krokev 120x120"1,75*5</t>
  </si>
  <si>
    <t>"vazný trám 120x120" 1,5*5+0,2*5</t>
  </si>
  <si>
    <t>"vaznice 120x120" 4,715+0,2+(5,2+0,2)*2</t>
  </si>
  <si>
    <t>"sloupek zastřešení 120x120" 0,6*5</t>
  </si>
  <si>
    <t xml:space="preserve">"stříška schodiště" </t>
  </si>
  <si>
    <t>"vazný trám 180x120"1,7+2,6+3,1+3,31+3,1+2,6+1,7</t>
  </si>
  <si>
    <t>"krokve 160x120" 2,1+3,0+3,6+3,8+3,6+3,0+2,1</t>
  </si>
  <si>
    <t>"vzpěry 120x100" 0,7*2</t>
  </si>
  <si>
    <t>"krov 120x160" 1,305*2</t>
  </si>
  <si>
    <t>"krokve 120x100"1,4*2</t>
  </si>
  <si>
    <t>87</t>
  </si>
  <si>
    <t>60512130</t>
  </si>
  <si>
    <t>hranol stavební řezivo průřezu do 224cm2 do dl 6m</t>
  </si>
  <si>
    <t>-1194885481</t>
  </si>
  <si>
    <t>"160x120" (0,16*0,12)*1,632*2</t>
  </si>
  <si>
    <t>"120x100" (0,12*0,1)*(1,4*2+0,7*2)</t>
  </si>
  <si>
    <t>"krokev 120x120"(0,12*0,12)*1,75*5</t>
  </si>
  <si>
    <t>"vazný trám 120x120" (0,12*0,12)*(1,5*5+0,2*5)</t>
  </si>
  <si>
    <t>"vaznice 120x120" (0,12*0,12)*(4,715+0,2+(5,2+0,2)*2)</t>
  </si>
  <si>
    <t>"sloupek zastřešení 120x120" (0,12*0,12)*0,6*5</t>
  </si>
  <si>
    <t>"vazný trám 180x120"(0,18*0,12)*(1,7+2,6+3,1+3,31+3,1+2,6+1,7)</t>
  </si>
  <si>
    <t>"krokve 160x120" (0,16*0,12)*(2,1+3,0+3,6+3,8+3,6+3,0+2,1)</t>
  </si>
  <si>
    <t>"vzpěry 120x100" (0,12*0,1)*0,7*2</t>
  </si>
  <si>
    <t>"krov 120x160" (0,12*0,16)*1,305*2</t>
  </si>
  <si>
    <t>"krokve 120x100"(0,12*0,1)*1,4*2</t>
  </si>
  <si>
    <t>1,529*1,1 'Přepočtené koeficientem množství</t>
  </si>
  <si>
    <t>88</t>
  </si>
  <si>
    <t>762332534</t>
  </si>
  <si>
    <t>Montáž vázaných kcí krovů pravidelných z řeziva hoblovaného průřezové pl přes 288 do 450 cm2</t>
  </si>
  <si>
    <t>-508137427</t>
  </si>
  <si>
    <t xml:space="preserve">" stříška schodiště" </t>
  </si>
  <si>
    <t>"pozednice 180x180" (1,5+1,2+1,2+1,2+1,2+1,5)</t>
  </si>
  <si>
    <t>"pozednice 160x180" (1,4+1,4)</t>
  </si>
  <si>
    <t>"vrcholová vaznice 190x190" (1,4+1,4)</t>
  </si>
  <si>
    <t>89</t>
  </si>
  <si>
    <t>60512140</t>
  </si>
  <si>
    <t>hranol stavební řezivo průřezu do 450cm2 do dl 6m</t>
  </si>
  <si>
    <t>19770538</t>
  </si>
  <si>
    <t>"pozednice 180x180" (0,18*0,18)*(1,5+1,2+1,2+1,2+1,2+1,5)</t>
  </si>
  <si>
    <t>"pozednice 160x180" (0,16*0,18)*(1,4+1,4)</t>
  </si>
  <si>
    <t>"vrcholová vaznice 190x190" (0,19*0,19)*(1,4+1,4)</t>
  </si>
  <si>
    <t>90</t>
  </si>
  <si>
    <t>762342314</t>
  </si>
  <si>
    <t>Montáž laťování na střechách složitých sklonu do 60° osové vzdálenosti do 360 mm</t>
  </si>
  <si>
    <t>-1557808089</t>
  </si>
  <si>
    <t>"stříška nad vstupem"1,6*1,6</t>
  </si>
  <si>
    <t>"střecha nad ochozem" (4,715+5,2)/2*1,9</t>
  </si>
  <si>
    <t>"střecha nad věžičkou dvoutřetinový kužel" (3,14*(3,9*0,5)*(3,9*0,5)+3,14*(3,9*0,5)*3,9)/3*2</t>
  </si>
  <si>
    <t>91</t>
  </si>
  <si>
    <t>60514114</t>
  </si>
  <si>
    <t>řezivo jehličnaté lať impregnovaná dl 4 m</t>
  </si>
  <si>
    <t>1292989563</t>
  </si>
  <si>
    <t>"stříška nad vstupem"(0,025*0,05)*1,6*8</t>
  </si>
  <si>
    <t>"střecha nad lávkou" (0,025*0,05)*5,2*9</t>
  </si>
  <si>
    <t>"střecha nad věžičkou dvoutřetinový jehlan"(0,025*0,05)*(1,0+9,65)/2*13</t>
  </si>
  <si>
    <t>0,162*1,1 'Přepočtené koeficientem množství</t>
  </si>
  <si>
    <t>92</t>
  </si>
  <si>
    <t>762395000R</t>
  </si>
  <si>
    <t>Spojovací prostředky krovů, bednění, laťování, nadstřešních konstrukcí - dřevěné prvky</t>
  </si>
  <si>
    <t>2096399686</t>
  </si>
  <si>
    <t>1,682+0,435+0,178</t>
  </si>
  <si>
    <t>93</t>
  </si>
  <si>
    <t>762713121</t>
  </si>
  <si>
    <t>Montáž prostorové vázané kce z hoblovaného řeziva průřezové pl přes 120 do 224 cm2</t>
  </si>
  <si>
    <t>-2059015580</t>
  </si>
  <si>
    <t>"ochoz"</t>
  </si>
  <si>
    <t>"sloupky 120x120" (2,8+2,3+5,5)*2</t>
  </si>
  <si>
    <t>"pásky 100x120"0,7*4</t>
  </si>
  <si>
    <t>94</t>
  </si>
  <si>
    <t>269545693</t>
  </si>
  <si>
    <t>"sloupky 120x120" (0,12*0,12)*(2,8+2,3+5,5)*2</t>
  </si>
  <si>
    <t>"pásky 100x120"(0,1*0,12)*0,7*4</t>
  </si>
  <si>
    <t>95</t>
  </si>
  <si>
    <t>762795000R</t>
  </si>
  <si>
    <t>Spojovací prostředky pro montáž prostorových vázaných kcí - dřevěné prvky</t>
  </si>
  <si>
    <t>1560000988</t>
  </si>
  <si>
    <t>96</t>
  </si>
  <si>
    <t>998762202</t>
  </si>
  <si>
    <t>Přesun hmot procentní pro kce tesařské v objektech v do 12 m</t>
  </si>
  <si>
    <t>%</t>
  </si>
  <si>
    <t>229736519</t>
  </si>
  <si>
    <t>764</t>
  </si>
  <si>
    <t>Konstrukce klempířské</t>
  </si>
  <si>
    <t>97</t>
  </si>
  <si>
    <t>764100000</t>
  </si>
  <si>
    <t>K01 Oplechování pultové střechy ochozu olověný plech tl.0,7mm rš 80 mm</t>
  </si>
  <si>
    <t>924308103</t>
  </si>
  <si>
    <t>98</t>
  </si>
  <si>
    <t>764110000</t>
  </si>
  <si>
    <t>K02 Napojení střechy schodišťové dveře na věž olověný plech tl.0,7mm rš 80 mm</t>
  </si>
  <si>
    <t>-487764756</t>
  </si>
  <si>
    <t>99</t>
  </si>
  <si>
    <t>998764202</t>
  </si>
  <si>
    <t>Přesun hmot procentní pro konstrukce klempířské v objektech v přes 6 do 12 m</t>
  </si>
  <si>
    <t>1009889212</t>
  </si>
  <si>
    <t>765</t>
  </si>
  <si>
    <t>Krytina skládaná</t>
  </si>
  <si>
    <t>100</t>
  </si>
  <si>
    <t>765164022</t>
  </si>
  <si>
    <t>Krytina ze štípaných šindelů dřevěných dl 400 mm dvojité krytí rovné na laťování Pz hřeby sklon do 45°, materiál modřín</t>
  </si>
  <si>
    <t>-2035327723</t>
  </si>
  <si>
    <t>"stříška nad vstupem"1,6*1,5</t>
  </si>
  <si>
    <t>"střecha nad lávkou" 3,8*(4,7+4,8)/2</t>
  </si>
  <si>
    <t>101</t>
  </si>
  <si>
    <t>998765202</t>
  </si>
  <si>
    <t>Přesun hmot procentní pro krytiny skládané v objektech v přes 6 do 12 m</t>
  </si>
  <si>
    <t>2093436808</t>
  </si>
  <si>
    <t>766</t>
  </si>
  <si>
    <t>Konstrukce truhlářské</t>
  </si>
  <si>
    <t>102</t>
  </si>
  <si>
    <t>766028100</t>
  </si>
  <si>
    <t xml:space="preserve">D.01 D+M Dveře 880x1750mm jednokřídlé otevíravé do rybinových svlaků, zárubeň dřevěný rám,  vč. kování, nátěr </t>
  </si>
  <si>
    <t>-1993155771</t>
  </si>
  <si>
    <t>103</t>
  </si>
  <si>
    <t>766028200</t>
  </si>
  <si>
    <t>D.11 D+M Dveře 1070x1665mm jednokřídlé otevíravé třívrstvé, kopie, repasovat kamenné ostění,  vč. kování , nátěr</t>
  </si>
  <si>
    <t>1526842361</t>
  </si>
  <si>
    <t>104</t>
  </si>
  <si>
    <t>766028300</t>
  </si>
  <si>
    <t>D.12 D+M Dveře 900x1900mm jednokřídlé otevíravé třívrstvé, dřevěná trámové zárubeň,  vč. kování , nátěr</t>
  </si>
  <si>
    <t>1041959836</t>
  </si>
  <si>
    <t>105</t>
  </si>
  <si>
    <t>766028400</t>
  </si>
  <si>
    <t>D.21 D+M Dveře 880x1940mm jednokřídlé otevíravé třívrstvé dřevěné, dřevěná trámové zárubeň,  vč. kování , nátěr</t>
  </si>
  <si>
    <t>870613418</t>
  </si>
  <si>
    <t>106</t>
  </si>
  <si>
    <t>766028500</t>
  </si>
  <si>
    <t>D.22 D+M Dveře 1030x2030mm jednokřídlé otevíravé, replika gotických dveří, svlakové dveře ze svisle kladených fošen spojovaných na pero a drážku, pobíjené z líce železnými pláty,  vč. kování, nátěr , restaurátorsky opravený gotický portál</t>
  </si>
  <si>
    <t>1022580239</t>
  </si>
  <si>
    <t>107</t>
  </si>
  <si>
    <t>766028900</t>
  </si>
  <si>
    <t>D.13 D+M Dvířka 500x640mm jednokřídlá otevíravá dvířka RE, do rybinových svlaků, dřevěná tesařská ručně hoblovaná zárubeň,  vč. kování , nátěr, modřín, nátěr</t>
  </si>
  <si>
    <t>2021210231</t>
  </si>
  <si>
    <t>108</t>
  </si>
  <si>
    <t>766311000</t>
  </si>
  <si>
    <t>T01 D+M Dřevěné zábradlí pavlače z opracovného smrkového dřeva, nátěr</t>
  </si>
  <si>
    <t>kpl</t>
  </si>
  <si>
    <t>280980045</t>
  </si>
  <si>
    <t>109</t>
  </si>
  <si>
    <t>766610010</t>
  </si>
  <si>
    <t>O.01  D+M Okno jednokřídlé otevíravé min.560/865 ocelová mříž provlékaná nové, nátěr</t>
  </si>
  <si>
    <t>-917196815</t>
  </si>
  <si>
    <t>110</t>
  </si>
  <si>
    <t>766610020</t>
  </si>
  <si>
    <t>O.02  D+M  Okenice dřevění dvoukřídlá 1025/720, dřevěný rám, kování, nátěr</t>
  </si>
  <si>
    <t>-1101340646</t>
  </si>
  <si>
    <t>111</t>
  </si>
  <si>
    <t>766610110</t>
  </si>
  <si>
    <t>O.11  D+M  síť proti ptákům 285/1965, na vnějším líci fasády, kování, nátěr</t>
  </si>
  <si>
    <t>-497985452</t>
  </si>
  <si>
    <t>112</t>
  </si>
  <si>
    <t>766610120</t>
  </si>
  <si>
    <t>O.12  D+M  síť proti ptákům 180/1455, na vnějším líci fasády, kování, nátěr</t>
  </si>
  <si>
    <t>-1987987938</t>
  </si>
  <si>
    <t>113</t>
  </si>
  <si>
    <t>766610210</t>
  </si>
  <si>
    <t xml:space="preserve">O.21  D+M  okno jednokřídlé 1190/440-550 neotvíravé, dřevěný rám, kování, nátěr </t>
  </si>
  <si>
    <t>1555560781</t>
  </si>
  <si>
    <t>114</t>
  </si>
  <si>
    <t>766610220</t>
  </si>
  <si>
    <t xml:space="preserve">O.22  D+M  okno jednokřídlé 400/600 otvíravé, dřevěný rám, kování, nátěr </t>
  </si>
  <si>
    <t>1405275647</t>
  </si>
  <si>
    <t>115</t>
  </si>
  <si>
    <t>766610230</t>
  </si>
  <si>
    <t>O.23  D+M  okno jednokřídlé 300/550 otvíravé ze skleněných tabulek, dřevěný rám, kování , nátěr</t>
  </si>
  <si>
    <t>1573987604</t>
  </si>
  <si>
    <t>116</t>
  </si>
  <si>
    <t>766610240</t>
  </si>
  <si>
    <t>O.24  D+M  okno dvoukřídlé 1020/1295 otvíravé imitace renesančního okna, dřevěný rám, kování, nátěr</t>
  </si>
  <si>
    <t>282582574</t>
  </si>
  <si>
    <t>117</t>
  </si>
  <si>
    <t>766610310</t>
  </si>
  <si>
    <t>O.31  D+M  okno dvoukřídlé 1305/1505 neotvíravé,  dřevěný rám, kování, nátěr</t>
  </si>
  <si>
    <t>-2113697954</t>
  </si>
  <si>
    <t>118</t>
  </si>
  <si>
    <t>766610320</t>
  </si>
  <si>
    <t>O.32  D+M  okno dvoukřídlé 655/1055 otvíravá větracítabulka, imitace renesančního okna,  dřevěný rám, kování, nátěr</t>
  </si>
  <si>
    <t>-1232652840</t>
  </si>
  <si>
    <t>119</t>
  </si>
  <si>
    <t>766610330</t>
  </si>
  <si>
    <t>O.33  D+M okno dvoukřídlé 650/1040 otvíravá větrací tabulka, imitace renesančního okna,  dřevěný rám , kování, nátěr</t>
  </si>
  <si>
    <t>-990146501</t>
  </si>
  <si>
    <t>120</t>
  </si>
  <si>
    <t>766610340</t>
  </si>
  <si>
    <t>O.34  D+M  okno dvoukřídlé 540/1070 otvíravá větrací tabulka, imitace renesančního okna,  dřevěný rám , kování, nátěr</t>
  </si>
  <si>
    <t>-831970885</t>
  </si>
  <si>
    <t>121</t>
  </si>
  <si>
    <t>766610410</t>
  </si>
  <si>
    <t>O.41  D+M  okno jednokřídlé 705/1445 neotvíravé,  dřevěný rám , kování, nátěr</t>
  </si>
  <si>
    <t>-1560457402</t>
  </si>
  <si>
    <t>122</t>
  </si>
  <si>
    <t>766610420</t>
  </si>
  <si>
    <t>O.42  D+M  okno jednokřídlé 775/1455 větrací otvíravá tabulka,  dřevěný rám , kování, nátěr</t>
  </si>
  <si>
    <t>795986385</t>
  </si>
  <si>
    <t>123</t>
  </si>
  <si>
    <t>766610430</t>
  </si>
  <si>
    <t xml:space="preserve">O.43  D+M  okno jednokřídlé 500/1240 neotvíravé,  dřevěný rám </t>
  </si>
  <si>
    <t>-1992725713</t>
  </si>
  <si>
    <t>124</t>
  </si>
  <si>
    <t>766610440</t>
  </si>
  <si>
    <t>O.44  D+M okno dvoukřídlé 960/365 neotvíravé s větrací otevíratelnou tabulkou,  dřevěný rám , kování, nátěr</t>
  </si>
  <si>
    <t>1816845912</t>
  </si>
  <si>
    <t>125</t>
  </si>
  <si>
    <t>766610450</t>
  </si>
  <si>
    <t>O.45  D+M  okno jednokřídlé 505/940 otvíravé,  dřevěný rám , kování, nátěr</t>
  </si>
  <si>
    <t>1878765577</t>
  </si>
  <si>
    <t>126</t>
  </si>
  <si>
    <t>766610460</t>
  </si>
  <si>
    <t>O.46  D+M  okno jednokřídlé 520/1135 otvíravé,  dřevěný rám , kování, nátěr</t>
  </si>
  <si>
    <t>-1738327815</t>
  </si>
  <si>
    <t>127</t>
  </si>
  <si>
    <t>766691914</t>
  </si>
  <si>
    <t>Vyvěšení nebo zavěšení dřevěných křídel dveří pl do 2 m2</t>
  </si>
  <si>
    <t>-401221962</t>
  </si>
  <si>
    <t>"východ 1.PP D0.1L" 1</t>
  </si>
  <si>
    <t>"jih 1.NP D1.1"1</t>
  </si>
  <si>
    <t>"západ 2.NP D2.2.L"1</t>
  </si>
  <si>
    <t>128</t>
  </si>
  <si>
    <t>998766202</t>
  </si>
  <si>
    <t>Přesun hmot procentní pro kce truhlářské v objektech v přes 6 do 12 m</t>
  </si>
  <si>
    <t>35392567</t>
  </si>
  <si>
    <t>767</t>
  </si>
  <si>
    <t>Konstrukce zámečnické</t>
  </si>
  <si>
    <t>129</t>
  </si>
  <si>
    <t>767163200</t>
  </si>
  <si>
    <t>Z01 D+M zábradlí schodiště, ocelové madlo, nátěr 2x kovářská černá na vhodné podkladní vrstvě, svrchní bezbarvý uzavírací emailová vrstva</t>
  </si>
  <si>
    <t>-2095138761</t>
  </si>
  <si>
    <t>130</t>
  </si>
  <si>
    <t>998767202</t>
  </si>
  <si>
    <t>Přesun hmot procentní pro zámečnické konstrukce v objektech v přes 6 do 12 m</t>
  </si>
  <si>
    <t>-723612320</t>
  </si>
  <si>
    <t>783</t>
  </si>
  <si>
    <t>Dokončovací práce - nátěry</t>
  </si>
  <si>
    <t>131</t>
  </si>
  <si>
    <t>783213021</t>
  </si>
  <si>
    <t>Napouštěcí dvojnásobný syntetický biodní nátěr tesařských prvků nezabudovaných do konstrukce - most</t>
  </si>
  <si>
    <t>-500431460</t>
  </si>
  <si>
    <t>"mostovka ochozu 160x200"((4,9+0,2)+(5,3+0,2))*(0,16+0,2)*2</t>
  </si>
  <si>
    <t>"podlaha ochozu" (5,3+4,715)/2*1,4*2</t>
  </si>
  <si>
    <t>3 - Náklady spojené s umístěním stavby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</si>
  <si>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</si>
  <si>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</si>
  <si>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</si>
  <si>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</si>
  <si>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</si>
  <si>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</si>
  <si>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</si>
  <si>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</si>
  <si>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</si>
  <si>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Průzkumné, geodetické práce</t>
  </si>
  <si>
    <t>…</t>
  </si>
  <si>
    <t>1024</t>
  </si>
  <si>
    <t>1132899821</t>
  </si>
  <si>
    <t>011544001</t>
  </si>
  <si>
    <t>Restaurátorské práce</t>
  </si>
  <si>
    <t>1902002046</t>
  </si>
  <si>
    <t>011544002</t>
  </si>
  <si>
    <t>Restaurátorský průzkum podrobný po postavení lešení</t>
  </si>
  <si>
    <t>-999270083</t>
  </si>
  <si>
    <t>013002000</t>
  </si>
  <si>
    <t>Projektové práce-viz.výrobní a dílenská dokumentace</t>
  </si>
  <si>
    <t>1695497649</t>
  </si>
  <si>
    <t>VRN3</t>
  </si>
  <si>
    <t>Zařízení staveniště</t>
  </si>
  <si>
    <t>030001000</t>
  </si>
  <si>
    <t>1453017081</t>
  </si>
  <si>
    <t>VRN4</t>
  </si>
  <si>
    <t>Inženýrská činnost</t>
  </si>
  <si>
    <t>045002000</t>
  </si>
  <si>
    <t>Kompletační a koordinační činnost</t>
  </si>
  <si>
    <t>-280125854</t>
  </si>
  <si>
    <r>
      <t xml:space="preserve">Akce:  </t>
    </r>
    <r>
      <rPr>
        <sz val="12"/>
        <color rgb="FF1B1B1B"/>
        <rFont val="Calibri"/>
        <family val="2"/>
        <charset val="238"/>
        <scheme val="minor"/>
      </rPr>
      <t>Oprava fasády věže tvrze v Hradeníně</t>
    </r>
  </si>
  <si>
    <t xml:space="preserve">Část:   Zařízení silnoproudé elektrotechniky </t>
  </si>
  <si>
    <t>SPECIFIKACE DODÁVEK a HLAV. MONT. MATERIÁLU</t>
  </si>
  <si>
    <t>Zpracoval v Praze, srpen 2023</t>
  </si>
  <si>
    <t>Ing. Josef  Morčuš</t>
  </si>
  <si>
    <t>Rekapitualace:</t>
  </si>
  <si>
    <t>Položka A</t>
  </si>
  <si>
    <t>Položka B1</t>
  </si>
  <si>
    <t>Položka B2</t>
  </si>
  <si>
    <t>Položka B3</t>
  </si>
  <si>
    <t>Cena celkem</t>
  </si>
  <si>
    <t>Položka</t>
  </si>
  <si>
    <t>Název</t>
  </si>
  <si>
    <t>měrná</t>
  </si>
  <si>
    <t>Jednotková cena</t>
  </si>
  <si>
    <t>Celkem</t>
  </si>
  <si>
    <t>jednotka</t>
  </si>
  <si>
    <t>[Kč]</t>
  </si>
  <si>
    <t>A)</t>
  </si>
  <si>
    <t>Dodávky</t>
  </si>
  <si>
    <t>Rozvaděč R-Věž– výzbroj dle výkresu č.  EL2</t>
  </si>
  <si>
    <t>ks</t>
  </si>
  <si>
    <t xml:space="preserve">Sběrnice hlavního ochranného pospojování </t>
  </si>
  <si>
    <t>B)</t>
  </si>
  <si>
    <t>Hlavní montážní materiál</t>
  </si>
  <si>
    <t>B1)</t>
  </si>
  <si>
    <t>Kabelové rozvody silnoproudu</t>
  </si>
  <si>
    <t xml:space="preserve">Kabel AYKY 4Bx25 </t>
  </si>
  <si>
    <t>Kabel CYKY 3Cx2,5</t>
  </si>
  <si>
    <t>Kabel CYKY 5Cx1,5</t>
  </si>
  <si>
    <t>Kabel CYKY 3Cx1,5</t>
  </si>
  <si>
    <t xml:space="preserve">Kabel CYKY 3Ax1,5 </t>
  </si>
  <si>
    <t>Vodič CY16mm-z/žl</t>
  </si>
  <si>
    <t xml:space="preserve">Pásek FeZn 30/4 </t>
  </si>
  <si>
    <t>B2)</t>
  </si>
  <si>
    <t>Ostatní elektroinstalace  (standart ABB Tango)</t>
  </si>
  <si>
    <r>
      <t xml:space="preserve">Vypínač řazení 6, 230V/10A (vč. krabice), IP20
</t>
    </r>
    <r>
      <rPr>
        <i/>
        <sz val="11"/>
        <color rgb="FF000000"/>
        <rFont val="Calibri"/>
        <family val="2"/>
        <charset val="238"/>
        <scheme val="minor"/>
      </rPr>
      <t>historizující, porcelánový, bílý, otočný</t>
    </r>
  </si>
  <si>
    <r>
      <t xml:space="preserve">Vypínač řazení 7, 230V/10A (vč. krabice), IP20
</t>
    </r>
    <r>
      <rPr>
        <i/>
        <sz val="11"/>
        <color rgb="FF000000"/>
        <rFont val="Calibri"/>
        <family val="2"/>
        <charset val="238"/>
        <scheme val="minor"/>
      </rPr>
      <t>historizující, porcelánový, bílý, otočný</t>
    </r>
  </si>
  <si>
    <t>Krabice IP54 zapuštěná</t>
  </si>
  <si>
    <t>Montáž a připojení osvětlovacího tělesa (bez dodávky)</t>
  </si>
  <si>
    <r>
      <t xml:space="preserve">Osvětlovací těleso nástěnné A1 
</t>
    </r>
    <r>
      <rPr>
        <i/>
        <sz val="12"/>
        <color rgb="FF000000"/>
        <rFont val="Calibri"/>
        <family val="2"/>
        <charset val="238"/>
        <scheme val="minor"/>
      </rPr>
      <t>Historizující porcelánové přisazené svítidlo v bílé barvě</t>
    </r>
  </si>
  <si>
    <r>
      <t xml:space="preserve">Osvětlovací těleso nástěnné A2
</t>
    </r>
    <r>
      <rPr>
        <i/>
        <sz val="12"/>
        <color rgb="FF000000"/>
        <rFont val="Calibri"/>
        <family val="2"/>
        <charset val="238"/>
        <scheme val="minor"/>
      </rPr>
      <t>Historizující porcelánové přisazené svítidlo v bílé barvě pod stropem</t>
    </r>
  </si>
  <si>
    <t>B3)</t>
  </si>
  <si>
    <t>Ostatní</t>
  </si>
  <si>
    <t>Kabelové lože 1-1 dle  v.č. EL1</t>
  </si>
  <si>
    <t>Kabelové lože 2-2 dle  v.č. EL1</t>
  </si>
  <si>
    <t xml:space="preserve">Revize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</si>
</sst>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2"/>
      <color rgb="FF000000"/>
      <name val="Calibri"/>
      <family val="2"/>
      <charset val="238"/>
      <scheme val="minor"/>
    </font>
    <font>
      <sz val="12"/>
      <color rgb="FF1B1B1B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u/>
      <sz val="12"/>
      <color rgb="FF000000"/>
      <name val="Arial"/>
      <family val="2"/>
      <charset val="238"/>
    </font>
    <font>
      <b/>
      <sz val="14"/>
      <color theme="4" tint="-0.249977111117893"/>
      <name val="Calibri"/>
      <family val="2"/>
      <charset val="238"/>
      <scheme val="minor"/>
    </font>
    <font>
      <sz val="14"/>
      <color theme="4" tint="-0.249977111117893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2" tint="-0.249977111117893"/>
        <bgColor indexed="64"/>
      </patternFill>
    </fill>
  </fills>
  <borders count="8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7" fillId="0" borderId="0" applyNumberFormat="0" applyFill="0" applyBorder="0" applyAlignment="0" applyProtection="0"/>
    <xf numFmtId="0" fontId="1" fillId="0" borderId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2"/>
    <xf numFmtId="0" fontId="38" fillId="0" borderId="23" xfId="2" applyFont="1" applyBorder="1" applyAlignment="1">
      <alignment horizontal="center" vertical="center"/>
    </xf>
    <xf numFmtId="0" fontId="38" fillId="0" borderId="24" xfId="2" applyFont="1" applyBorder="1" applyAlignment="1">
      <alignment horizontal="center" vertical="center"/>
    </xf>
    <xf numFmtId="0" fontId="38" fillId="0" borderId="25" xfId="2" applyFont="1" applyBorder="1" applyAlignment="1">
      <alignment horizontal="center" vertical="center"/>
    </xf>
    <xf numFmtId="0" fontId="38" fillId="0" borderId="26" xfId="2" applyFont="1" applyBorder="1" applyAlignment="1">
      <alignment horizontal="center" vertical="center"/>
    </xf>
    <xf numFmtId="0" fontId="38" fillId="0" borderId="0" xfId="2" applyFont="1" applyAlignment="1">
      <alignment horizontal="center" vertical="center"/>
    </xf>
    <xf numFmtId="0" fontId="38" fillId="0" borderId="27" xfId="2" applyFont="1" applyBorder="1" applyAlignment="1">
      <alignment horizontal="center" vertical="center"/>
    </xf>
    <xf numFmtId="0" fontId="40" fillId="0" borderId="26" xfId="2" applyFont="1" applyBorder="1" applyAlignment="1">
      <alignment horizontal="center"/>
    </xf>
    <xf numFmtId="0" fontId="40" fillId="0" borderId="0" xfId="2" applyFont="1" applyAlignment="1">
      <alignment horizontal="center"/>
    </xf>
    <xf numFmtId="0" fontId="40" fillId="0" borderId="27" xfId="2" applyFont="1" applyBorder="1" applyAlignment="1">
      <alignment horizontal="center"/>
    </xf>
    <xf numFmtId="0" fontId="38" fillId="0" borderId="0" xfId="2" applyFont="1"/>
    <xf numFmtId="0" fontId="38" fillId="0" borderId="0" xfId="2" applyFont="1" applyAlignment="1">
      <alignment horizontal="right"/>
    </xf>
    <xf numFmtId="0" fontId="38" fillId="0" borderId="27" xfId="2" applyFont="1" applyBorder="1" applyAlignment="1">
      <alignment horizontal="right"/>
    </xf>
    <xf numFmtId="0" fontId="40" fillId="0" borderId="26" xfId="2" applyFont="1" applyBorder="1"/>
    <xf numFmtId="0" fontId="1" fillId="0" borderId="27" xfId="2" applyBorder="1"/>
    <xf numFmtId="0" fontId="41" fillId="0" borderId="28" xfId="2" applyFont="1" applyBorder="1" applyAlignment="1">
      <alignment vertical="center"/>
    </xf>
    <xf numFmtId="0" fontId="1" fillId="0" borderId="29" xfId="2" applyBorder="1"/>
    <xf numFmtId="0" fontId="1" fillId="0" borderId="30" xfId="2" applyBorder="1"/>
    <xf numFmtId="0" fontId="1" fillId="0" borderId="31" xfId="2" applyBorder="1"/>
    <xf numFmtId="0" fontId="42" fillId="0" borderId="32" xfId="2" applyFont="1" applyBorder="1" applyAlignment="1">
      <alignment vertical="center"/>
    </xf>
    <xf numFmtId="0" fontId="43" fillId="0" borderId="33" xfId="2" applyFont="1" applyBorder="1"/>
    <xf numFmtId="0" fontId="43" fillId="0" borderId="34" xfId="2" applyFont="1" applyBorder="1"/>
    <xf numFmtId="0" fontId="43" fillId="0" borderId="35" xfId="2" applyFont="1" applyBorder="1"/>
    <xf numFmtId="0" fontId="43" fillId="0" borderId="36" xfId="2" applyFont="1" applyBorder="1"/>
    <xf numFmtId="0" fontId="44" fillId="0" borderId="0" xfId="2" applyFont="1" applyAlignment="1">
      <alignment vertical="center"/>
    </xf>
    <xf numFmtId="0" fontId="42" fillId="0" borderId="37" xfId="2" applyFont="1" applyBorder="1" applyAlignment="1">
      <alignment vertical="center"/>
    </xf>
    <xf numFmtId="0" fontId="43" fillId="0" borderId="38" xfId="2" applyFont="1" applyBorder="1"/>
    <xf numFmtId="0" fontId="43" fillId="0" borderId="39" xfId="2" applyFont="1" applyBorder="1"/>
    <xf numFmtId="0" fontId="43" fillId="0" borderId="40" xfId="2" applyFont="1" applyBorder="1"/>
    <xf numFmtId="0" fontId="43" fillId="0" borderId="41" xfId="2" applyFont="1" applyBorder="1"/>
    <xf numFmtId="0" fontId="42" fillId="0" borderId="42" xfId="2" applyFont="1" applyBorder="1" applyAlignment="1">
      <alignment vertical="center"/>
    </xf>
    <xf numFmtId="0" fontId="43" fillId="0" borderId="43" xfId="2" applyFont="1" applyBorder="1"/>
    <xf numFmtId="0" fontId="43" fillId="0" borderId="44" xfId="2" applyFont="1" applyBorder="1"/>
    <xf numFmtId="0" fontId="43" fillId="0" borderId="45" xfId="2" applyFont="1" applyBorder="1"/>
    <xf numFmtId="0" fontId="43" fillId="0" borderId="46" xfId="2" applyFont="1" applyBorder="1"/>
    <xf numFmtId="0" fontId="45" fillId="0" borderId="0" xfId="2" applyFont="1" applyAlignment="1">
      <alignment vertical="center"/>
    </xf>
    <xf numFmtId="0" fontId="46" fillId="0" borderId="47" xfId="2" applyFont="1" applyBorder="1" applyAlignment="1">
      <alignment vertical="center"/>
    </xf>
    <xf numFmtId="0" fontId="43" fillId="0" borderId="48" xfId="2" applyFont="1" applyBorder="1"/>
    <xf numFmtId="0" fontId="43" fillId="0" borderId="49" xfId="2" applyFont="1" applyBorder="1"/>
    <xf numFmtId="0" fontId="43" fillId="0" borderId="50" xfId="2" applyFont="1" applyBorder="1"/>
    <xf numFmtId="0" fontId="46" fillId="0" borderId="51" xfId="2" applyFont="1" applyBorder="1"/>
    <xf numFmtId="0" fontId="1" fillId="0" borderId="26" xfId="2" applyBorder="1"/>
    <xf numFmtId="0" fontId="1" fillId="5" borderId="52" xfId="2" applyFill="1" applyBorder="1"/>
    <xf numFmtId="0" fontId="1" fillId="5" borderId="53" xfId="2" applyFill="1" applyBorder="1"/>
    <xf numFmtId="0" fontId="1" fillId="5" borderId="54" xfId="2" applyFill="1" applyBorder="1"/>
    <xf numFmtId="0" fontId="1" fillId="5" borderId="55" xfId="2" applyFill="1" applyBorder="1"/>
    <xf numFmtId="0" fontId="1" fillId="5" borderId="56" xfId="2" applyFill="1" applyBorder="1"/>
    <xf numFmtId="0" fontId="1" fillId="5" borderId="57" xfId="2" applyFill="1" applyBorder="1"/>
    <xf numFmtId="0" fontId="47" fillId="0" borderId="58" xfId="2" applyFont="1" applyBorder="1"/>
    <xf numFmtId="0" fontId="47" fillId="0" borderId="59" xfId="2" applyFont="1" applyBorder="1"/>
    <xf numFmtId="0" fontId="47" fillId="0" borderId="60" xfId="2" applyFont="1" applyBorder="1"/>
    <xf numFmtId="0" fontId="1" fillId="0" borderId="61" xfId="2" applyBorder="1"/>
    <xf numFmtId="0" fontId="38" fillId="0" borderId="62" xfId="2" applyFont="1" applyBorder="1" applyAlignment="1">
      <alignment vertical="center" wrapText="1"/>
    </xf>
    <xf numFmtId="0" fontId="1" fillId="0" borderId="62" xfId="2" applyBorder="1"/>
    <xf numFmtId="0" fontId="1" fillId="0" borderId="63" xfId="2" applyBorder="1"/>
    <xf numFmtId="0" fontId="1" fillId="0" borderId="37" xfId="2" applyBorder="1"/>
    <xf numFmtId="0" fontId="38" fillId="0" borderId="64" xfId="2" applyFont="1" applyBorder="1"/>
    <xf numFmtId="0" fontId="1" fillId="0" borderId="64" xfId="2" applyBorder="1"/>
    <xf numFmtId="0" fontId="1" fillId="0" borderId="41" xfId="2" applyBorder="1"/>
    <xf numFmtId="0" fontId="47" fillId="0" borderId="52" xfId="2" applyFont="1" applyBorder="1"/>
    <xf numFmtId="0" fontId="47" fillId="0" borderId="53" xfId="2" applyFont="1" applyBorder="1"/>
    <xf numFmtId="0" fontId="48" fillId="0" borderId="53" xfId="2" applyFont="1" applyBorder="1"/>
    <xf numFmtId="0" fontId="48" fillId="0" borderId="54" xfId="2" applyFont="1" applyBorder="1"/>
    <xf numFmtId="0" fontId="48" fillId="0" borderId="0" xfId="2" applyFont="1"/>
    <xf numFmtId="0" fontId="47" fillId="0" borderId="65" xfId="2" applyFont="1" applyBorder="1"/>
    <xf numFmtId="0" fontId="47" fillId="0" borderId="66" xfId="2" applyFont="1" applyBorder="1"/>
    <xf numFmtId="0" fontId="47" fillId="0" borderId="67" xfId="2" applyFont="1" applyBorder="1"/>
    <xf numFmtId="0" fontId="1" fillId="0" borderId="68" xfId="2" applyBorder="1"/>
    <xf numFmtId="0" fontId="38" fillId="0" borderId="69" xfId="2" applyFont="1" applyBorder="1"/>
    <xf numFmtId="0" fontId="1" fillId="0" borderId="69" xfId="2" applyBorder="1"/>
    <xf numFmtId="0" fontId="1" fillId="0" borderId="70" xfId="2" applyBorder="1"/>
    <xf numFmtId="0" fontId="1" fillId="0" borderId="71" xfId="2" applyBorder="1"/>
    <xf numFmtId="0" fontId="38" fillId="0" borderId="72" xfId="2" applyFont="1" applyBorder="1"/>
    <xf numFmtId="0" fontId="1" fillId="0" borderId="72" xfId="2" applyBorder="1"/>
    <xf numFmtId="0" fontId="1" fillId="0" borderId="73" xfId="2" applyBorder="1"/>
    <xf numFmtId="0" fontId="38" fillId="0" borderId="72" xfId="2" applyFont="1" applyBorder="1" applyAlignment="1">
      <alignment vertical="center" wrapText="1"/>
    </xf>
    <xf numFmtId="0" fontId="49" fillId="0" borderId="69" xfId="2" applyFont="1" applyBorder="1" applyAlignment="1">
      <alignment vertical="center" wrapText="1"/>
    </xf>
    <xf numFmtId="0" fontId="49" fillId="0" borderId="72" xfId="2" applyFont="1" applyBorder="1" applyAlignment="1">
      <alignment wrapText="1"/>
    </xf>
    <xf numFmtId="0" fontId="49" fillId="0" borderId="72" xfId="2" applyFont="1" applyBorder="1"/>
    <xf numFmtId="0" fontId="1" fillId="0" borderId="74" xfId="2" applyBorder="1"/>
    <xf numFmtId="0" fontId="38" fillId="0" borderId="75" xfId="2" applyFont="1" applyBorder="1" applyAlignment="1">
      <alignment wrapText="1"/>
    </xf>
    <xf numFmtId="0" fontId="1" fillId="0" borderId="75" xfId="2" applyBorder="1"/>
    <xf numFmtId="0" fontId="1" fillId="0" borderId="76" xfId="2" applyBorder="1"/>
    <xf numFmtId="0" fontId="52" fillId="0" borderId="75" xfId="2" applyFont="1" applyBorder="1" applyAlignment="1">
      <alignment horizontal="right"/>
    </xf>
    <xf numFmtId="0" fontId="1" fillId="0" borderId="77" xfId="2" applyBorder="1"/>
    <xf numFmtId="0" fontId="38" fillId="0" borderId="78" xfId="2" applyFont="1" applyBorder="1"/>
    <xf numFmtId="0" fontId="1" fillId="0" borderId="78" xfId="2" applyBorder="1"/>
    <xf numFmtId="0" fontId="1" fillId="0" borderId="79" xfId="2" applyBorder="1"/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tabSelected="1" workbookViewId="0">
      <selection activeCell="AK30" sqref="AK30:AO30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34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1"/>
      <c r="BS5" s="18" t="s">
        <v>6</v>
      </c>
    </row>
    <row r="6" spans="1:74" s="1" customFormat="1" ht="37" customHeight="1">
      <c r="B6" s="21"/>
      <c r="D6" s="26" t="s">
        <v>14</v>
      </c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5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7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5">
      <c r="B14" s="21"/>
      <c r="E14" s="25" t="s">
        <v>27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7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28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5" customHeight="1">
      <c r="B17" s="21"/>
      <c r="E17" s="25" t="s">
        <v>29</v>
      </c>
      <c r="AK17" s="27" t="s">
        <v>25</v>
      </c>
      <c r="AN17" s="25" t="s">
        <v>1</v>
      </c>
      <c r="AR17" s="21"/>
      <c r="BS17" s="18" t="s">
        <v>30</v>
      </c>
    </row>
    <row r="18" spans="1:71" s="1" customFormat="1" ht="7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31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5" customHeight="1">
      <c r="B20" s="21"/>
      <c r="E20" s="25" t="s">
        <v>27</v>
      </c>
      <c r="AK20" s="27" t="s">
        <v>25</v>
      </c>
      <c r="AN20" s="25" t="s">
        <v>1</v>
      </c>
      <c r="AR20" s="21"/>
      <c r="BS20" s="18" t="s">
        <v>30</v>
      </c>
    </row>
    <row r="21" spans="1:71" s="1" customFormat="1" ht="7" customHeight="1">
      <c r="B21" s="21"/>
      <c r="AR21" s="21"/>
    </row>
    <row r="22" spans="1:71" s="1" customFormat="1" ht="12" customHeight="1">
      <c r="B22" s="21"/>
      <c r="D22" s="27" t="s">
        <v>32</v>
      </c>
      <c r="AR22" s="21"/>
    </row>
    <row r="23" spans="1:71" s="1" customFormat="1" ht="16.5" customHeight="1">
      <c r="B23" s="21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21"/>
    </row>
    <row r="24" spans="1:71" s="1" customFormat="1" ht="7" customHeight="1">
      <c r="B24" s="21"/>
      <c r="AR24" s="21"/>
    </row>
    <row r="25" spans="1:71" s="1" customFormat="1" ht="7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5">
        <f>ROUND(AG94,2)</f>
        <v>5671971.1500000004</v>
      </c>
      <c r="AL26" s="206"/>
      <c r="AM26" s="206"/>
      <c r="AN26" s="206"/>
      <c r="AO26" s="206"/>
      <c r="AP26" s="30"/>
      <c r="AQ26" s="30"/>
      <c r="AR26" s="31"/>
      <c r="BE26" s="30"/>
    </row>
    <row r="27" spans="1:71" s="2" customFormat="1" ht="7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7" t="s">
        <v>34</v>
      </c>
      <c r="M28" s="207"/>
      <c r="N28" s="207"/>
      <c r="O28" s="207"/>
      <c r="P28" s="207"/>
      <c r="Q28" s="30"/>
      <c r="R28" s="30"/>
      <c r="S28" s="30"/>
      <c r="T28" s="30"/>
      <c r="U28" s="30"/>
      <c r="V28" s="30"/>
      <c r="W28" s="207" t="s">
        <v>35</v>
      </c>
      <c r="X28" s="207"/>
      <c r="Y28" s="207"/>
      <c r="Z28" s="207"/>
      <c r="AA28" s="207"/>
      <c r="AB28" s="207"/>
      <c r="AC28" s="207"/>
      <c r="AD28" s="207"/>
      <c r="AE28" s="207"/>
      <c r="AF28" s="30"/>
      <c r="AG28" s="30"/>
      <c r="AH28" s="30"/>
      <c r="AI28" s="30"/>
      <c r="AJ28" s="30"/>
      <c r="AK28" s="207" t="s">
        <v>36</v>
      </c>
      <c r="AL28" s="207"/>
      <c r="AM28" s="207"/>
      <c r="AN28" s="207"/>
      <c r="AO28" s="207"/>
      <c r="AP28" s="30"/>
      <c r="AQ28" s="30"/>
      <c r="AR28" s="31"/>
      <c r="BE28" s="30"/>
    </row>
    <row r="29" spans="1:71" s="3" customFormat="1" ht="14.4" customHeight="1">
      <c r="B29" s="35"/>
      <c r="D29" s="27" t="s">
        <v>37</v>
      </c>
      <c r="F29" s="27" t="s">
        <v>38</v>
      </c>
      <c r="L29" s="210">
        <v>0.21</v>
      </c>
      <c r="M29" s="209"/>
      <c r="N29" s="209"/>
      <c r="O29" s="209"/>
      <c r="P29" s="209"/>
      <c r="W29" s="208">
        <f>AG94</f>
        <v>5671971.1500000004</v>
      </c>
      <c r="X29" s="209"/>
      <c r="Y29" s="209"/>
      <c r="Z29" s="209"/>
      <c r="AA29" s="209"/>
      <c r="AB29" s="209"/>
      <c r="AC29" s="209"/>
      <c r="AD29" s="209"/>
      <c r="AE29" s="209"/>
      <c r="AK29" s="208">
        <f>W29*0.21</f>
        <v>1191113.9415</v>
      </c>
      <c r="AL29" s="209"/>
      <c r="AM29" s="209"/>
      <c r="AN29" s="209"/>
      <c r="AO29" s="209"/>
      <c r="AR29" s="35"/>
    </row>
    <row r="30" spans="1:71" s="3" customFormat="1" ht="14.4" customHeight="1">
      <c r="B30" s="35"/>
      <c r="F30" s="27" t="s">
        <v>39</v>
      </c>
      <c r="L30" s="210">
        <v>0.12</v>
      </c>
      <c r="M30" s="209"/>
      <c r="N30" s="209"/>
      <c r="O30" s="209"/>
      <c r="P30" s="209"/>
      <c r="W30" s="208"/>
      <c r="X30" s="209"/>
      <c r="Y30" s="209"/>
      <c r="Z30" s="209"/>
      <c r="AA30" s="209"/>
      <c r="AB30" s="209"/>
      <c r="AC30" s="209"/>
      <c r="AD30" s="209"/>
      <c r="AE30" s="209"/>
      <c r="AK30" s="208"/>
      <c r="AL30" s="209"/>
      <c r="AM30" s="209"/>
      <c r="AN30" s="209"/>
      <c r="AO30" s="209"/>
      <c r="AR30" s="35"/>
    </row>
    <row r="31" spans="1:71" s="3" customFormat="1" ht="14.4" hidden="1" customHeight="1">
      <c r="B31" s="35"/>
      <c r="F31" s="27" t="s">
        <v>40</v>
      </c>
      <c r="L31" s="210">
        <v>0.21</v>
      </c>
      <c r="M31" s="209"/>
      <c r="N31" s="209"/>
      <c r="O31" s="209"/>
      <c r="P31" s="209"/>
      <c r="W31" s="208" t="e">
        <f>ROUND(BB94, 2)</f>
        <v>#REF!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5"/>
    </row>
    <row r="32" spans="1:71" s="3" customFormat="1" ht="14.4" hidden="1" customHeight="1">
      <c r="B32" s="35"/>
      <c r="F32" s="27" t="s">
        <v>41</v>
      </c>
      <c r="L32" s="210">
        <v>0.12</v>
      </c>
      <c r="M32" s="209"/>
      <c r="N32" s="209"/>
      <c r="O32" s="209"/>
      <c r="P32" s="209"/>
      <c r="W32" s="208" t="e">
        <f>ROUND(BC94, 2)</f>
        <v>#REF!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5"/>
    </row>
    <row r="33" spans="1:57" s="3" customFormat="1" ht="14.4" hidden="1" customHeight="1">
      <c r="B33" s="35"/>
      <c r="F33" s="27" t="s">
        <v>42</v>
      </c>
      <c r="L33" s="210">
        <v>0</v>
      </c>
      <c r="M33" s="209"/>
      <c r="N33" s="209"/>
      <c r="O33" s="209"/>
      <c r="P33" s="209"/>
      <c r="W33" s="208" t="e">
        <f>ROUND(BD94, 2)</f>
        <v>#REF!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5"/>
    </row>
    <row r="34" spans="1:57" s="2" customFormat="1" ht="7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11" t="s">
        <v>45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6863085.0915000001</v>
      </c>
      <c r="AL35" s="212"/>
      <c r="AM35" s="212"/>
      <c r="AN35" s="212"/>
      <c r="AO35" s="214"/>
      <c r="AP35" s="36"/>
      <c r="AQ35" s="36"/>
      <c r="AR35" s="31"/>
      <c r="BE35" s="30"/>
    </row>
    <row r="36" spans="1:57" s="2" customFormat="1" ht="7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 ht="10">
      <c r="B50" s="21"/>
      <c r="AR50" s="21"/>
    </row>
    <row r="51" spans="1:57" ht="10">
      <c r="B51" s="21"/>
      <c r="AR51" s="21"/>
    </row>
    <row r="52" spans="1:57" ht="10">
      <c r="B52" s="21"/>
      <c r="AR52" s="21"/>
    </row>
    <row r="53" spans="1:57" ht="10">
      <c r="B53" s="21"/>
      <c r="AR53" s="21"/>
    </row>
    <row r="54" spans="1:57" ht="10">
      <c r="B54" s="21"/>
      <c r="AR54" s="21"/>
    </row>
    <row r="55" spans="1:57" ht="10">
      <c r="B55" s="21"/>
      <c r="AR55" s="21"/>
    </row>
    <row r="56" spans="1:57" ht="10">
      <c r="B56" s="21"/>
      <c r="AR56" s="21"/>
    </row>
    <row r="57" spans="1:57" ht="10">
      <c r="B57" s="21"/>
      <c r="AR57" s="21"/>
    </row>
    <row r="58" spans="1:57" ht="10">
      <c r="B58" s="21"/>
      <c r="AR58" s="21"/>
    </row>
    <row r="59" spans="1:57" ht="10">
      <c r="B59" s="21"/>
      <c r="AR59" s="21"/>
    </row>
    <row r="60" spans="1:57" s="2" customFormat="1" ht="12.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 ht="10">
      <c r="B61" s="21"/>
      <c r="AR61" s="21"/>
    </row>
    <row r="62" spans="1:57" ht="10">
      <c r="B62" s="21"/>
      <c r="AR62" s="21"/>
    </row>
    <row r="63" spans="1:57" ht="10">
      <c r="B63" s="21"/>
      <c r="AR63" s="21"/>
    </row>
    <row r="64" spans="1:57" s="2" customFormat="1" ht="13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0">
      <c r="B65" s="21"/>
      <c r="AR65" s="21"/>
    </row>
    <row r="66" spans="1:57" ht="10">
      <c r="B66" s="21"/>
      <c r="AR66" s="21"/>
    </row>
    <row r="67" spans="1:57" ht="10">
      <c r="B67" s="21"/>
      <c r="AR67" s="21"/>
    </row>
    <row r="68" spans="1:57" ht="10">
      <c r="B68" s="21"/>
      <c r="AR68" s="21"/>
    </row>
    <row r="69" spans="1:57" ht="10">
      <c r="B69" s="21"/>
      <c r="AR69" s="21"/>
    </row>
    <row r="70" spans="1:57" ht="10">
      <c r="B70" s="21"/>
      <c r="AR70" s="21"/>
    </row>
    <row r="71" spans="1:57" ht="10">
      <c r="B71" s="21"/>
      <c r="AR71" s="21"/>
    </row>
    <row r="72" spans="1:57" ht="10">
      <c r="B72" s="21"/>
      <c r="AR72" s="21"/>
    </row>
    <row r="73" spans="1:57" ht="10">
      <c r="B73" s="21"/>
      <c r="AR73" s="21"/>
    </row>
    <row r="74" spans="1:57" ht="10">
      <c r="B74" s="21"/>
      <c r="AR74" s="21"/>
    </row>
    <row r="75" spans="1:57" s="2" customFormat="1" ht="12.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 ht="10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7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5" customHeight="1">
      <c r="A82" s="30"/>
      <c r="B82" s="31"/>
      <c r="C82" s="22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Hradenin-2024-4</v>
      </c>
      <c r="AR84" s="49"/>
    </row>
    <row r="85" spans="1:91" s="5" customFormat="1" ht="37" customHeight="1">
      <c r="B85" s="50"/>
      <c r="C85" s="51" t="s">
        <v>14</v>
      </c>
      <c r="L85" s="215" t="str">
        <f>K6</f>
        <v>Tvrz Hradenín - oprava fasády věže tvrze v Hradeníně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0"/>
    </row>
    <row r="86" spans="1:91" s="2" customFormat="1" ht="7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Hradenín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17" t="str">
        <f>IF(AN8= "","",AN8)</f>
        <v>12. 11. 2024</v>
      </c>
      <c r="AN87" s="217"/>
      <c r="AO87" s="30"/>
      <c r="AP87" s="30"/>
      <c r="AQ87" s="30"/>
      <c r="AR87" s="31"/>
      <c r="BE87" s="30"/>
    </row>
    <row r="88" spans="1:91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15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Regionální muzeum v Kolíně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28</v>
      </c>
      <c r="AJ89" s="30"/>
      <c r="AK89" s="30"/>
      <c r="AL89" s="30"/>
      <c r="AM89" s="218" t="str">
        <f>IF(E17="","",E17)</f>
        <v>IHARCH s.r.o.</v>
      </c>
      <c r="AN89" s="219"/>
      <c r="AO89" s="219"/>
      <c r="AP89" s="219"/>
      <c r="AQ89" s="30"/>
      <c r="AR89" s="31"/>
      <c r="AS89" s="220" t="s">
        <v>53</v>
      </c>
      <c r="AT89" s="221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15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31</v>
      </c>
      <c r="AJ90" s="30"/>
      <c r="AK90" s="30"/>
      <c r="AL90" s="30"/>
      <c r="AM90" s="218" t="str">
        <f>IF(E20="","",E20)</f>
        <v xml:space="preserve"> </v>
      </c>
      <c r="AN90" s="219"/>
      <c r="AO90" s="219"/>
      <c r="AP90" s="219"/>
      <c r="AQ90" s="30"/>
      <c r="AR90" s="31"/>
      <c r="AS90" s="222"/>
      <c r="AT90" s="223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7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2"/>
      <c r="AT91" s="223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24" t="s">
        <v>54</v>
      </c>
      <c r="D92" s="225"/>
      <c r="E92" s="225"/>
      <c r="F92" s="225"/>
      <c r="G92" s="225"/>
      <c r="H92" s="58"/>
      <c r="I92" s="226" t="s">
        <v>55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56</v>
      </c>
      <c r="AH92" s="225"/>
      <c r="AI92" s="225"/>
      <c r="AJ92" s="225"/>
      <c r="AK92" s="225"/>
      <c r="AL92" s="225"/>
      <c r="AM92" s="225"/>
      <c r="AN92" s="226" t="s">
        <v>57</v>
      </c>
      <c r="AO92" s="225"/>
      <c r="AP92" s="228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1" s="2" customFormat="1" ht="10.7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32">
        <f>ROUND(SUM(AG95:AG97),2)</f>
        <v>5671971.1500000004</v>
      </c>
      <c r="AH94" s="232"/>
      <c r="AI94" s="232"/>
      <c r="AJ94" s="232"/>
      <c r="AK94" s="232"/>
      <c r="AL94" s="232"/>
      <c r="AM94" s="232"/>
      <c r="AN94" s="233">
        <f>SUM(AN95:AP97)</f>
        <v>6863085.0900000008</v>
      </c>
      <c r="AO94" s="233"/>
      <c r="AP94" s="233"/>
      <c r="AQ94" s="70" t="s">
        <v>1</v>
      </c>
      <c r="AR94" s="66"/>
      <c r="AS94" s="71">
        <f>ROUND(SUM(AS95:AS97),2)</f>
        <v>0</v>
      </c>
      <c r="AT94" s="72" t="e">
        <f>ROUND(SUM(AV94:AW94),2)</f>
        <v>#REF!</v>
      </c>
      <c r="AU94" s="73" t="e">
        <f>ROUND(SUM(AU95:AU97),5)</f>
        <v>#REF!</v>
      </c>
      <c r="AV94" s="72" t="e">
        <f>ROUND(AZ94*L29,2)</f>
        <v>#REF!</v>
      </c>
      <c r="AW94" s="72" t="e">
        <f>ROUND(BA94*L30,2)</f>
        <v>#REF!</v>
      </c>
      <c r="AX94" s="72" t="e">
        <f>ROUND(BB94*L29,2)</f>
        <v>#REF!</v>
      </c>
      <c r="AY94" s="72" t="e">
        <f>ROUND(BC94*L30,2)</f>
        <v>#REF!</v>
      </c>
      <c r="AZ94" s="72" t="e">
        <f>ROUND(SUM(AZ95:AZ97),2)</f>
        <v>#REF!</v>
      </c>
      <c r="BA94" s="72" t="e">
        <f>ROUND(SUM(BA95:BA97),2)</f>
        <v>#REF!</v>
      </c>
      <c r="BB94" s="72" t="e">
        <f>ROUND(SUM(BB95:BB97),2)</f>
        <v>#REF!</v>
      </c>
      <c r="BC94" s="72" t="e">
        <f>ROUND(SUM(BC95:BC97),2)</f>
        <v>#REF!</v>
      </c>
      <c r="BD94" s="74" t="e">
        <f>ROUND(SUM(BD95:BD97),2)</f>
        <v>#REF!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7" customFormat="1" ht="16.5" customHeight="1">
      <c r="A95" s="77" t="s">
        <v>77</v>
      </c>
      <c r="B95" s="78"/>
      <c r="C95" s="79"/>
      <c r="D95" s="231" t="s">
        <v>78</v>
      </c>
      <c r="E95" s="231"/>
      <c r="F95" s="231"/>
      <c r="G95" s="231"/>
      <c r="H95" s="231"/>
      <c r="I95" s="80"/>
      <c r="J95" s="231" t="s">
        <v>79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'1 - Stavební část'!J30</f>
        <v>4925997.1500000004</v>
      </c>
      <c r="AH95" s="230"/>
      <c r="AI95" s="230"/>
      <c r="AJ95" s="230"/>
      <c r="AK95" s="230"/>
      <c r="AL95" s="230"/>
      <c r="AM95" s="230"/>
      <c r="AN95" s="229">
        <f>SUM(AG95,AT95)</f>
        <v>5960456.5500000007</v>
      </c>
      <c r="AO95" s="230"/>
      <c r="AP95" s="230"/>
      <c r="AQ95" s="81" t="s">
        <v>80</v>
      </c>
      <c r="AR95" s="78"/>
      <c r="AS95" s="82">
        <v>0</v>
      </c>
      <c r="AT95" s="83">
        <f>ROUND(SUM(AV95:AW95),2)</f>
        <v>1034459.4</v>
      </c>
      <c r="AU95" s="84">
        <f>'1 - Stavební část'!P132</f>
        <v>3475.3658219999998</v>
      </c>
      <c r="AV95" s="83">
        <f>'1 - Stavební část'!J33</f>
        <v>1034459.4</v>
      </c>
      <c r="AW95" s="83">
        <f>'1 - Stavební část'!J34</f>
        <v>0</v>
      </c>
      <c r="AX95" s="83">
        <f>'1 - Stavební část'!J35</f>
        <v>0</v>
      </c>
      <c r="AY95" s="83">
        <f>'1 - Stavební část'!J36</f>
        <v>0</v>
      </c>
      <c r="AZ95" s="83">
        <f>'1 - Stavební část'!F33</f>
        <v>4925997.1500000004</v>
      </c>
      <c r="BA95" s="83">
        <f>'1 - Stavební část'!F34</f>
        <v>0</v>
      </c>
      <c r="BB95" s="83">
        <f>'1 - Stavební část'!F35</f>
        <v>0</v>
      </c>
      <c r="BC95" s="83">
        <f>'1 - Stavební část'!F36</f>
        <v>0</v>
      </c>
      <c r="BD95" s="85">
        <f>'1 - Stavební část'!F37</f>
        <v>0</v>
      </c>
      <c r="BT95" s="86" t="s">
        <v>78</v>
      </c>
      <c r="BV95" s="86" t="s">
        <v>75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7" customFormat="1" ht="16.5" customHeight="1">
      <c r="A96" s="77" t="s">
        <v>77</v>
      </c>
      <c r="B96" s="78"/>
      <c r="C96" s="79"/>
      <c r="D96" s="231" t="s">
        <v>82</v>
      </c>
      <c r="E96" s="231"/>
      <c r="F96" s="231"/>
      <c r="G96" s="231"/>
      <c r="H96" s="231"/>
      <c r="I96" s="80"/>
      <c r="J96" s="231" t="s">
        <v>83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29">
        <f>'2 - Elektroinstalace'!F12</f>
        <v>197974</v>
      </c>
      <c r="AH96" s="230"/>
      <c r="AI96" s="230"/>
      <c r="AJ96" s="230"/>
      <c r="AK96" s="230"/>
      <c r="AL96" s="230"/>
      <c r="AM96" s="230"/>
      <c r="AN96" s="229">
        <f>AG96*1.21</f>
        <v>239548.53999999998</v>
      </c>
      <c r="AO96" s="230"/>
      <c r="AP96" s="230"/>
      <c r="AQ96" s="81" t="s">
        <v>80</v>
      </c>
      <c r="AR96" s="78"/>
      <c r="AS96" s="82">
        <v>0</v>
      </c>
      <c r="AT96" s="83" t="e">
        <f>ROUND(SUM(AV96:AW96),2)</f>
        <v>#REF!</v>
      </c>
      <c r="AU96" s="84" t="e">
        <f>#REF!</f>
        <v>#REF!</v>
      </c>
      <c r="AV96" s="83" t="e">
        <f>#REF!</f>
        <v>#REF!</v>
      </c>
      <c r="AW96" s="83" t="e">
        <f>#REF!</f>
        <v>#REF!</v>
      </c>
      <c r="AX96" s="83" t="e">
        <f>#REF!</f>
        <v>#REF!</v>
      </c>
      <c r="AY96" s="83" t="e">
        <f>#REF!</f>
        <v>#REF!</v>
      </c>
      <c r="AZ96" s="83" t="e">
        <f>#REF!</f>
        <v>#REF!</v>
      </c>
      <c r="BA96" s="83" t="e">
        <f>#REF!</f>
        <v>#REF!</v>
      </c>
      <c r="BB96" s="83" t="e">
        <f>#REF!</f>
        <v>#REF!</v>
      </c>
      <c r="BC96" s="83" t="e">
        <f>#REF!</f>
        <v>#REF!</v>
      </c>
      <c r="BD96" s="85" t="e">
        <f>#REF!</f>
        <v>#REF!</v>
      </c>
      <c r="BT96" s="86" t="s">
        <v>78</v>
      </c>
      <c r="BV96" s="86" t="s">
        <v>75</v>
      </c>
      <c r="BW96" s="86" t="s">
        <v>84</v>
      </c>
      <c r="BX96" s="86" t="s">
        <v>4</v>
      </c>
      <c r="CL96" s="86" t="s">
        <v>1</v>
      </c>
      <c r="CM96" s="86" t="s">
        <v>82</v>
      </c>
    </row>
    <row r="97" spans="1:91" s="7" customFormat="1" ht="16.5" customHeight="1">
      <c r="A97" s="77" t="s">
        <v>77</v>
      </c>
      <c r="B97" s="78"/>
      <c r="C97" s="79"/>
      <c r="D97" s="231" t="s">
        <v>85</v>
      </c>
      <c r="E97" s="231"/>
      <c r="F97" s="231"/>
      <c r="G97" s="231"/>
      <c r="H97" s="231"/>
      <c r="I97" s="80"/>
      <c r="J97" s="231" t="s">
        <v>86</v>
      </c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29">
        <f>'3 - Náklady spojené s umí...'!J30</f>
        <v>548000</v>
      </c>
      <c r="AH97" s="230"/>
      <c r="AI97" s="230"/>
      <c r="AJ97" s="230"/>
      <c r="AK97" s="230"/>
      <c r="AL97" s="230"/>
      <c r="AM97" s="230"/>
      <c r="AN97" s="229">
        <f>SUM(AG97,AT97)</f>
        <v>663080</v>
      </c>
      <c r="AO97" s="230"/>
      <c r="AP97" s="230"/>
      <c r="AQ97" s="81" t="s">
        <v>80</v>
      </c>
      <c r="AR97" s="78"/>
      <c r="AS97" s="87">
        <v>0</v>
      </c>
      <c r="AT97" s="88">
        <f>ROUND(SUM(AV97:AW97),2)</f>
        <v>115080</v>
      </c>
      <c r="AU97" s="89">
        <f>'3 - Náklady spojené s umí...'!P120</f>
        <v>0</v>
      </c>
      <c r="AV97" s="88">
        <f>'3 - Náklady spojené s umí...'!J33</f>
        <v>115080</v>
      </c>
      <c r="AW97" s="88">
        <f>'3 - Náklady spojené s umí...'!J34</f>
        <v>0</v>
      </c>
      <c r="AX97" s="88">
        <f>'3 - Náklady spojené s umí...'!J35</f>
        <v>0</v>
      </c>
      <c r="AY97" s="88">
        <f>'3 - Náklady spojené s umí...'!J36</f>
        <v>0</v>
      </c>
      <c r="AZ97" s="88">
        <f>'3 - Náklady spojené s umí...'!F33</f>
        <v>548000</v>
      </c>
      <c r="BA97" s="88">
        <f>'3 - Náklady spojené s umí...'!F34</f>
        <v>0</v>
      </c>
      <c r="BB97" s="88">
        <f>'3 - Náklady spojené s umí...'!F35</f>
        <v>0</v>
      </c>
      <c r="BC97" s="88">
        <f>'3 - Náklady spojené s umí...'!F36</f>
        <v>0</v>
      </c>
      <c r="BD97" s="90">
        <f>'3 - Náklady spojené s umí...'!F37</f>
        <v>0</v>
      </c>
      <c r="BT97" s="86" t="s">
        <v>78</v>
      </c>
      <c r="BV97" s="86" t="s">
        <v>75</v>
      </c>
      <c r="BW97" s="86" t="s">
        <v>87</v>
      </c>
      <c r="BX97" s="86" t="s">
        <v>4</v>
      </c>
      <c r="CL97" s="86" t="s">
        <v>1</v>
      </c>
      <c r="CM97" s="86" t="s">
        <v>82</v>
      </c>
    </row>
    <row r="98" spans="1:91" s="2" customFormat="1" ht="30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  <row r="99" spans="1:91" s="2" customFormat="1" ht="7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</sheetData>
  <mergeCells count="48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1 - Stavební část'!C2" display="/"/>
    <hyperlink ref="A96" location="'2 - Elektroinstalace'!C2" display="/"/>
    <hyperlink ref="A97" location="'3 - Náklady spojené s umí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95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0">
      <c r="A1" s="91"/>
    </row>
    <row r="2" spans="1:46" s="1" customFormat="1" ht="37" customHeight="1">
      <c r="L2" s="234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81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5" customHeight="1">
      <c r="B4" s="21"/>
      <c r="D4" s="22" t="s">
        <v>88</v>
      </c>
      <c r="L4" s="21"/>
      <c r="M4" s="92" t="s">
        <v>10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Tvrz Hradenín - oprava fasády věže tvrze v Hradeníně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89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90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12. 11. 2024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01" t="str">
        <f>'Rekapitulace stavby'!E14</f>
        <v xml:space="preserve"> </v>
      </c>
      <c r="F18" s="201"/>
      <c r="G18" s="201"/>
      <c r="H18" s="201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29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04" t="s">
        <v>1</v>
      </c>
      <c r="F27" s="204"/>
      <c r="G27" s="204"/>
      <c r="H27" s="20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4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ROUND(J132, 2)</f>
        <v>4925997.1500000004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7" t="s">
        <v>37</v>
      </c>
      <c r="E33" s="27" t="s">
        <v>38</v>
      </c>
      <c r="F33" s="98">
        <f>ROUND((SUM(BE132:BE594)),  2)</f>
        <v>4925997.1500000004</v>
      </c>
      <c r="G33" s="30"/>
      <c r="H33" s="30"/>
      <c r="I33" s="99">
        <v>0.21</v>
      </c>
      <c r="J33" s="98">
        <f>ROUND(((SUM(BE132:BE594))*I33),  2)</f>
        <v>1034459.4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27" t="s">
        <v>39</v>
      </c>
      <c r="F34" s="98">
        <f>ROUND((SUM(BF132:BF594)),  2)</f>
        <v>0</v>
      </c>
      <c r="G34" s="30"/>
      <c r="H34" s="30"/>
      <c r="I34" s="99">
        <v>0.12</v>
      </c>
      <c r="J34" s="98">
        <f>ROUND(((SUM(BF132:BF594))*I34),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7" t="s">
        <v>40</v>
      </c>
      <c r="F35" s="98">
        <f>ROUND((SUM(BG132:BG594)),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7" t="s">
        <v>41</v>
      </c>
      <c r="F36" s="98">
        <f>ROUND((SUM(BH132:BH594)),  2)</f>
        <v>0</v>
      </c>
      <c r="G36" s="30"/>
      <c r="H36" s="30"/>
      <c r="I36" s="99">
        <v>0.12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27" t="s">
        <v>42</v>
      </c>
      <c r="F37" s="98">
        <f>ROUND((SUM(BI132:BI594)),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4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5960456.5500000007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22" t="s">
        <v>91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Tvrz Hradenín - oprava fasády věže tvrze v Hradeníně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89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1 - Stavební část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Hradenín</v>
      </c>
      <c r="G89" s="30"/>
      <c r="H89" s="30"/>
      <c r="I89" s="27" t="s">
        <v>20</v>
      </c>
      <c r="J89" s="53" t="str">
        <f>IF(J12="","",J12)</f>
        <v>12. 11. 2024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15" customHeight="1">
      <c r="A91" s="30"/>
      <c r="B91" s="31"/>
      <c r="C91" s="27" t="s">
        <v>22</v>
      </c>
      <c r="D91" s="30"/>
      <c r="E91" s="30"/>
      <c r="F91" s="25" t="str">
        <f>E15</f>
        <v>Regionální muzeum v Kolíně</v>
      </c>
      <c r="G91" s="30"/>
      <c r="H91" s="30"/>
      <c r="I91" s="27" t="s">
        <v>28</v>
      </c>
      <c r="J91" s="28" t="str">
        <f>E21</f>
        <v>IHARCH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15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92</v>
      </c>
      <c r="D94" s="100"/>
      <c r="E94" s="100"/>
      <c r="F94" s="100"/>
      <c r="G94" s="100"/>
      <c r="H94" s="100"/>
      <c r="I94" s="100"/>
      <c r="J94" s="109" t="s">
        <v>93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2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10" t="s">
        <v>94</v>
      </c>
      <c r="D96" s="30"/>
      <c r="E96" s="30"/>
      <c r="F96" s="30"/>
      <c r="G96" s="30"/>
      <c r="H96" s="30"/>
      <c r="I96" s="30"/>
      <c r="J96" s="69">
        <f>J132</f>
        <v>4925997.1500000004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95</v>
      </c>
    </row>
    <row r="97" spans="2:12" s="9" customFormat="1" ht="25" customHeight="1">
      <c r="B97" s="111"/>
      <c r="D97" s="112" t="s">
        <v>96</v>
      </c>
      <c r="E97" s="113"/>
      <c r="F97" s="113"/>
      <c r="G97" s="113"/>
      <c r="H97" s="113"/>
      <c r="I97" s="113"/>
      <c r="J97" s="114">
        <f>J133</f>
        <v>3217061.12</v>
      </c>
      <c r="L97" s="111"/>
    </row>
    <row r="98" spans="2:12" s="10" customFormat="1" ht="19.899999999999999" customHeight="1">
      <c r="B98" s="115"/>
      <c r="D98" s="116" t="s">
        <v>97</v>
      </c>
      <c r="E98" s="117"/>
      <c r="F98" s="117"/>
      <c r="G98" s="117"/>
      <c r="H98" s="117"/>
      <c r="I98" s="117"/>
      <c r="J98" s="118">
        <f>J134</f>
        <v>36382.269999999997</v>
      </c>
      <c r="L98" s="115"/>
    </row>
    <row r="99" spans="2:12" s="10" customFormat="1" ht="19.899999999999999" customHeight="1">
      <c r="B99" s="115"/>
      <c r="D99" s="116" t="s">
        <v>98</v>
      </c>
      <c r="E99" s="117"/>
      <c r="F99" s="117"/>
      <c r="G99" s="117"/>
      <c r="H99" s="117"/>
      <c r="I99" s="117"/>
      <c r="J99" s="118">
        <f>J154</f>
        <v>67912.56</v>
      </c>
      <c r="L99" s="115"/>
    </row>
    <row r="100" spans="2:12" s="10" customFormat="1" ht="19.899999999999999" customHeight="1">
      <c r="B100" s="115"/>
      <c r="D100" s="116" t="s">
        <v>99</v>
      </c>
      <c r="E100" s="117"/>
      <c r="F100" s="117"/>
      <c r="G100" s="117"/>
      <c r="H100" s="117"/>
      <c r="I100" s="117"/>
      <c r="J100" s="118">
        <f>J169</f>
        <v>568538.08000000007</v>
      </c>
      <c r="L100" s="115"/>
    </row>
    <row r="101" spans="2:12" s="10" customFormat="1" ht="19.899999999999999" customHeight="1">
      <c r="B101" s="115"/>
      <c r="D101" s="116" t="s">
        <v>100</v>
      </c>
      <c r="E101" s="117"/>
      <c r="F101" s="117"/>
      <c r="G101" s="117"/>
      <c r="H101" s="117"/>
      <c r="I101" s="117"/>
      <c r="J101" s="118">
        <f>J214</f>
        <v>337407.73</v>
      </c>
      <c r="L101" s="115"/>
    </row>
    <row r="102" spans="2:12" s="10" customFormat="1" ht="19.899999999999999" customHeight="1">
      <c r="B102" s="115"/>
      <c r="D102" s="116" t="s">
        <v>101</v>
      </c>
      <c r="E102" s="117"/>
      <c r="F102" s="117"/>
      <c r="G102" s="117"/>
      <c r="H102" s="117"/>
      <c r="I102" s="117"/>
      <c r="J102" s="118">
        <f>J232</f>
        <v>1110463.2799999998</v>
      </c>
      <c r="L102" s="115"/>
    </row>
    <row r="103" spans="2:12" s="10" customFormat="1" ht="19.899999999999999" customHeight="1">
      <c r="B103" s="115"/>
      <c r="D103" s="116" t="s">
        <v>102</v>
      </c>
      <c r="E103" s="117"/>
      <c r="F103" s="117"/>
      <c r="G103" s="117"/>
      <c r="H103" s="117"/>
      <c r="I103" s="117"/>
      <c r="J103" s="118">
        <f>J287</f>
        <v>866645.19000000018</v>
      </c>
      <c r="L103" s="115"/>
    </row>
    <row r="104" spans="2:12" s="10" customFormat="1" ht="19.899999999999999" customHeight="1">
      <c r="B104" s="115"/>
      <c r="D104" s="116" t="s">
        <v>103</v>
      </c>
      <c r="E104" s="117"/>
      <c r="F104" s="117"/>
      <c r="G104" s="117"/>
      <c r="H104" s="117"/>
      <c r="I104" s="117"/>
      <c r="J104" s="118">
        <f>J450</f>
        <v>124518.38</v>
      </c>
      <c r="L104" s="115"/>
    </row>
    <row r="105" spans="2:12" s="10" customFormat="1" ht="19.899999999999999" customHeight="1">
      <c r="B105" s="115"/>
      <c r="D105" s="116" t="s">
        <v>104</v>
      </c>
      <c r="E105" s="117"/>
      <c r="F105" s="117"/>
      <c r="G105" s="117"/>
      <c r="H105" s="117"/>
      <c r="I105" s="117"/>
      <c r="J105" s="118">
        <f>J456</f>
        <v>105193.63</v>
      </c>
      <c r="L105" s="115"/>
    </row>
    <row r="106" spans="2:12" s="9" customFormat="1" ht="25" customHeight="1">
      <c r="B106" s="111"/>
      <c r="D106" s="112" t="s">
        <v>105</v>
      </c>
      <c r="E106" s="113"/>
      <c r="F106" s="113"/>
      <c r="G106" s="113"/>
      <c r="H106" s="113"/>
      <c r="I106" s="113"/>
      <c r="J106" s="114">
        <f>J458</f>
        <v>1708936.03</v>
      </c>
      <c r="L106" s="111"/>
    </row>
    <row r="107" spans="2:12" s="10" customFormat="1" ht="19.899999999999999" customHeight="1">
      <c r="B107" s="115"/>
      <c r="D107" s="116" t="s">
        <v>106</v>
      </c>
      <c r="E107" s="117"/>
      <c r="F107" s="117"/>
      <c r="G107" s="117"/>
      <c r="H107" s="117"/>
      <c r="I107" s="117"/>
      <c r="J107" s="118">
        <f>J459</f>
        <v>141502.04</v>
      </c>
      <c r="L107" s="115"/>
    </row>
    <row r="108" spans="2:12" s="10" customFormat="1" ht="19.899999999999999" customHeight="1">
      <c r="B108" s="115"/>
      <c r="D108" s="116" t="s">
        <v>107</v>
      </c>
      <c r="E108" s="117"/>
      <c r="F108" s="117"/>
      <c r="G108" s="117"/>
      <c r="H108" s="117"/>
      <c r="I108" s="117"/>
      <c r="J108" s="118">
        <f>J544</f>
        <v>21113.53</v>
      </c>
      <c r="L108" s="115"/>
    </row>
    <row r="109" spans="2:12" s="10" customFormat="1" ht="19.899999999999999" customHeight="1">
      <c r="B109" s="115"/>
      <c r="D109" s="116" t="s">
        <v>108</v>
      </c>
      <c r="E109" s="117"/>
      <c r="F109" s="117"/>
      <c r="G109" s="117"/>
      <c r="H109" s="117"/>
      <c r="I109" s="117"/>
      <c r="J109" s="118">
        <f>J548</f>
        <v>488685.19</v>
      </c>
      <c r="L109" s="115"/>
    </row>
    <row r="110" spans="2:12" s="10" customFormat="1" ht="19.899999999999999" customHeight="1">
      <c r="B110" s="115"/>
      <c r="D110" s="116" t="s">
        <v>109</v>
      </c>
      <c r="E110" s="117"/>
      <c r="F110" s="117"/>
      <c r="G110" s="117"/>
      <c r="H110" s="117"/>
      <c r="I110" s="117"/>
      <c r="J110" s="118">
        <f>J555</f>
        <v>1021496.78</v>
      </c>
      <c r="L110" s="115"/>
    </row>
    <row r="111" spans="2:12" s="10" customFormat="1" ht="19.899999999999999" customHeight="1">
      <c r="B111" s="115"/>
      <c r="D111" s="116" t="s">
        <v>110</v>
      </c>
      <c r="E111" s="117"/>
      <c r="F111" s="117"/>
      <c r="G111" s="117"/>
      <c r="H111" s="117"/>
      <c r="I111" s="117"/>
      <c r="J111" s="118">
        <f>J587</f>
        <v>33020.46</v>
      </c>
      <c r="L111" s="115"/>
    </row>
    <row r="112" spans="2:12" s="10" customFormat="1" ht="19.899999999999999" customHeight="1">
      <c r="B112" s="115"/>
      <c r="D112" s="116" t="s">
        <v>111</v>
      </c>
      <c r="E112" s="117"/>
      <c r="F112" s="117"/>
      <c r="G112" s="117"/>
      <c r="H112" s="117"/>
      <c r="I112" s="117"/>
      <c r="J112" s="118">
        <f>J590</f>
        <v>3118.03</v>
      </c>
      <c r="L112" s="115"/>
    </row>
    <row r="113" spans="1:31" s="2" customFormat="1" ht="21.7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7" customHeight="1">
      <c r="A114" s="30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8" spans="1:31" s="2" customFormat="1" ht="7" customHeight="1">
      <c r="A118" s="30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25" customHeight="1">
      <c r="A119" s="30"/>
      <c r="B119" s="31"/>
      <c r="C119" s="22" t="s">
        <v>112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7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14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35" t="str">
        <f>E7</f>
        <v>Tvrz Hradenín - oprava fasády věže tvrze v Hradeníně</v>
      </c>
      <c r="F122" s="236"/>
      <c r="G122" s="236"/>
      <c r="H122" s="236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89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15" t="str">
        <f>E9</f>
        <v>1 - Stavební část</v>
      </c>
      <c r="F124" s="237"/>
      <c r="G124" s="237"/>
      <c r="H124" s="237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7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F12</f>
        <v>Hradenín</v>
      </c>
      <c r="G126" s="30"/>
      <c r="H126" s="30"/>
      <c r="I126" s="27" t="s">
        <v>20</v>
      </c>
      <c r="J126" s="53" t="str">
        <f>IF(J12="","",J12)</f>
        <v>12. 11. 2024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7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15" customHeight="1">
      <c r="A128" s="30"/>
      <c r="B128" s="31"/>
      <c r="C128" s="27" t="s">
        <v>22</v>
      </c>
      <c r="D128" s="30"/>
      <c r="E128" s="30"/>
      <c r="F128" s="25" t="str">
        <f>E15</f>
        <v>Regionální muzeum v Kolíně</v>
      </c>
      <c r="G128" s="30"/>
      <c r="H128" s="30"/>
      <c r="I128" s="27" t="s">
        <v>28</v>
      </c>
      <c r="J128" s="28" t="str">
        <f>E21</f>
        <v>IHARCH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15" customHeight="1">
      <c r="A129" s="30"/>
      <c r="B129" s="31"/>
      <c r="C129" s="27" t="s">
        <v>26</v>
      </c>
      <c r="D129" s="30"/>
      <c r="E129" s="30"/>
      <c r="F129" s="25" t="str">
        <f>IF(E18="","",E18)</f>
        <v xml:space="preserve"> </v>
      </c>
      <c r="G129" s="30"/>
      <c r="H129" s="30"/>
      <c r="I129" s="27" t="s">
        <v>31</v>
      </c>
      <c r="J129" s="28" t="str">
        <f>E24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2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19"/>
      <c r="B131" s="120"/>
      <c r="C131" s="121" t="s">
        <v>113</v>
      </c>
      <c r="D131" s="122" t="s">
        <v>58</v>
      </c>
      <c r="E131" s="122" t="s">
        <v>54</v>
      </c>
      <c r="F131" s="122" t="s">
        <v>55</v>
      </c>
      <c r="G131" s="122" t="s">
        <v>114</v>
      </c>
      <c r="H131" s="122" t="s">
        <v>115</v>
      </c>
      <c r="I131" s="122" t="s">
        <v>116</v>
      </c>
      <c r="J131" s="123" t="s">
        <v>93</v>
      </c>
      <c r="K131" s="124" t="s">
        <v>117</v>
      </c>
      <c r="L131" s="125"/>
      <c r="M131" s="60" t="s">
        <v>1</v>
      </c>
      <c r="N131" s="61" t="s">
        <v>37</v>
      </c>
      <c r="O131" s="61" t="s">
        <v>118</v>
      </c>
      <c r="P131" s="61" t="s">
        <v>119</v>
      </c>
      <c r="Q131" s="61" t="s">
        <v>120</v>
      </c>
      <c r="R131" s="61" t="s">
        <v>121</v>
      </c>
      <c r="S131" s="61" t="s">
        <v>122</v>
      </c>
      <c r="T131" s="62" t="s">
        <v>123</v>
      </c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</row>
    <row r="132" spans="1:65" s="2" customFormat="1" ht="22.75" customHeight="1">
      <c r="A132" s="30"/>
      <c r="B132" s="31"/>
      <c r="C132" s="67" t="s">
        <v>124</v>
      </c>
      <c r="D132" s="30"/>
      <c r="E132" s="30"/>
      <c r="F132" s="30"/>
      <c r="G132" s="30"/>
      <c r="H132" s="30"/>
      <c r="I132" s="30"/>
      <c r="J132" s="126">
        <f>BK132</f>
        <v>4925997.1500000004</v>
      </c>
      <c r="K132" s="30"/>
      <c r="L132" s="31"/>
      <c r="M132" s="63"/>
      <c r="N132" s="54"/>
      <c r="O132" s="64"/>
      <c r="P132" s="127">
        <f>P133+P458</f>
        <v>3475.3658219999998</v>
      </c>
      <c r="Q132" s="64"/>
      <c r="R132" s="127">
        <f>R133+R458</f>
        <v>232.58826555000002</v>
      </c>
      <c r="S132" s="64"/>
      <c r="T132" s="128">
        <f>T133+T458</f>
        <v>26.215076200000002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72</v>
      </c>
      <c r="AU132" s="18" t="s">
        <v>95</v>
      </c>
      <c r="BK132" s="129">
        <f>BK133+BK458</f>
        <v>4925997.1500000004</v>
      </c>
    </row>
    <row r="133" spans="1:65" s="12" customFormat="1" ht="25.9" customHeight="1">
      <c r="B133" s="130"/>
      <c r="D133" s="131" t="s">
        <v>72</v>
      </c>
      <c r="E133" s="132" t="s">
        <v>125</v>
      </c>
      <c r="F133" s="132" t="s">
        <v>126</v>
      </c>
      <c r="J133" s="133">
        <f>BK133</f>
        <v>3217061.12</v>
      </c>
      <c r="L133" s="130"/>
      <c r="M133" s="134"/>
      <c r="N133" s="135"/>
      <c r="O133" s="135"/>
      <c r="P133" s="136">
        <f>P134+P154+P169+P214+P232+P287+P450+P456</f>
        <v>3269.8977639999998</v>
      </c>
      <c r="Q133" s="135"/>
      <c r="R133" s="136">
        <f>R134+R154+R169+R214+R232+R287+R450+R456</f>
        <v>230.18318339000001</v>
      </c>
      <c r="S133" s="135"/>
      <c r="T133" s="137">
        <f>T134+T154+T169+T214+T232+T287+T450+T456</f>
        <v>25.778950200000001</v>
      </c>
      <c r="AR133" s="131" t="s">
        <v>78</v>
      </c>
      <c r="AT133" s="138" t="s">
        <v>72</v>
      </c>
      <c r="AU133" s="138" t="s">
        <v>73</v>
      </c>
      <c r="AY133" s="131" t="s">
        <v>127</v>
      </c>
      <c r="BK133" s="139">
        <f>BK134+BK154+BK169+BK214+BK232+BK287+BK450+BK456</f>
        <v>3217061.12</v>
      </c>
    </row>
    <row r="134" spans="1:65" s="12" customFormat="1" ht="22.75" customHeight="1">
      <c r="B134" s="130"/>
      <c r="D134" s="131" t="s">
        <v>72</v>
      </c>
      <c r="E134" s="140" t="s">
        <v>78</v>
      </c>
      <c r="F134" s="140" t="s">
        <v>128</v>
      </c>
      <c r="J134" s="141">
        <f>BK134</f>
        <v>36382.269999999997</v>
      </c>
      <c r="L134" s="130"/>
      <c r="M134" s="134"/>
      <c r="N134" s="135"/>
      <c r="O134" s="135"/>
      <c r="P134" s="136">
        <f>SUM(P135:P153)</f>
        <v>96.435110000000009</v>
      </c>
      <c r="Q134" s="135"/>
      <c r="R134" s="136">
        <f>SUM(R135:R153)</f>
        <v>0</v>
      </c>
      <c r="S134" s="135"/>
      <c r="T134" s="137">
        <f>SUM(T135:T153)</f>
        <v>0</v>
      </c>
      <c r="AR134" s="131" t="s">
        <v>78</v>
      </c>
      <c r="AT134" s="138" t="s">
        <v>72</v>
      </c>
      <c r="AU134" s="138" t="s">
        <v>78</v>
      </c>
      <c r="AY134" s="131" t="s">
        <v>127</v>
      </c>
      <c r="BK134" s="139">
        <f>SUM(BK135:BK153)</f>
        <v>36382.269999999997</v>
      </c>
    </row>
    <row r="135" spans="1:65" s="2" customFormat="1" ht="24.15" customHeight="1">
      <c r="A135" s="30"/>
      <c r="B135" s="142"/>
      <c r="C135" s="143" t="s">
        <v>78</v>
      </c>
      <c r="D135" s="143" t="s">
        <v>129</v>
      </c>
      <c r="E135" s="144" t="s">
        <v>130</v>
      </c>
      <c r="F135" s="145" t="s">
        <v>131</v>
      </c>
      <c r="G135" s="146" t="s">
        <v>132</v>
      </c>
      <c r="H135" s="147">
        <v>21.67</v>
      </c>
      <c r="I135" s="148">
        <v>1220</v>
      </c>
      <c r="J135" s="148">
        <f>ROUND(I135*H135,2)</f>
        <v>26437.4</v>
      </c>
      <c r="K135" s="149"/>
      <c r="L135" s="31"/>
      <c r="M135" s="150" t="s">
        <v>1</v>
      </c>
      <c r="N135" s="151" t="s">
        <v>38</v>
      </c>
      <c r="O135" s="152">
        <v>3.613</v>
      </c>
      <c r="P135" s="152">
        <f>O135*H135</f>
        <v>78.293710000000004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133</v>
      </c>
      <c r="AT135" s="154" t="s">
        <v>129</v>
      </c>
      <c r="AU135" s="154" t="s">
        <v>82</v>
      </c>
      <c r="AY135" s="18" t="s">
        <v>127</v>
      </c>
      <c r="BE135" s="155">
        <f>IF(N135="základní",J135,0)</f>
        <v>26437.4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8" t="s">
        <v>78</v>
      </c>
      <c r="BK135" s="155">
        <f>ROUND(I135*H135,2)</f>
        <v>26437.4</v>
      </c>
      <c r="BL135" s="18" t="s">
        <v>133</v>
      </c>
      <c r="BM135" s="154" t="s">
        <v>134</v>
      </c>
    </row>
    <row r="136" spans="1:65" s="13" customFormat="1" ht="10">
      <c r="B136" s="156"/>
      <c r="D136" s="157" t="s">
        <v>135</v>
      </c>
      <c r="E136" s="158" t="s">
        <v>1</v>
      </c>
      <c r="F136" s="159" t="s">
        <v>136</v>
      </c>
      <c r="H136" s="160">
        <v>16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135</v>
      </c>
      <c r="AU136" s="158" t="s">
        <v>82</v>
      </c>
      <c r="AV136" s="13" t="s">
        <v>82</v>
      </c>
      <c r="AW136" s="13" t="s">
        <v>30</v>
      </c>
      <c r="AX136" s="13" t="s">
        <v>73</v>
      </c>
      <c r="AY136" s="158" t="s">
        <v>127</v>
      </c>
    </row>
    <row r="137" spans="1:65" s="13" customFormat="1" ht="10">
      <c r="B137" s="156"/>
      <c r="D137" s="157" t="s">
        <v>135</v>
      </c>
      <c r="E137" s="158" t="s">
        <v>1</v>
      </c>
      <c r="F137" s="159" t="s">
        <v>137</v>
      </c>
      <c r="H137" s="160">
        <v>0.108</v>
      </c>
      <c r="L137" s="156"/>
      <c r="M137" s="161"/>
      <c r="N137" s="162"/>
      <c r="O137" s="162"/>
      <c r="P137" s="162"/>
      <c r="Q137" s="162"/>
      <c r="R137" s="162"/>
      <c r="S137" s="162"/>
      <c r="T137" s="163"/>
      <c r="AT137" s="158" t="s">
        <v>135</v>
      </c>
      <c r="AU137" s="158" t="s">
        <v>82</v>
      </c>
      <c r="AV137" s="13" t="s">
        <v>82</v>
      </c>
      <c r="AW137" s="13" t="s">
        <v>30</v>
      </c>
      <c r="AX137" s="13" t="s">
        <v>73</v>
      </c>
      <c r="AY137" s="158" t="s">
        <v>127</v>
      </c>
    </row>
    <row r="138" spans="1:65" s="14" customFormat="1" ht="10">
      <c r="B138" s="164"/>
      <c r="D138" s="157" t="s">
        <v>135</v>
      </c>
      <c r="E138" s="165" t="s">
        <v>1</v>
      </c>
      <c r="F138" s="166" t="s">
        <v>138</v>
      </c>
      <c r="H138" s="165" t="s">
        <v>1</v>
      </c>
      <c r="L138" s="164"/>
      <c r="M138" s="167"/>
      <c r="N138" s="168"/>
      <c r="O138" s="168"/>
      <c r="P138" s="168"/>
      <c r="Q138" s="168"/>
      <c r="R138" s="168"/>
      <c r="S138" s="168"/>
      <c r="T138" s="169"/>
      <c r="AT138" s="165" t="s">
        <v>135</v>
      </c>
      <c r="AU138" s="165" t="s">
        <v>82</v>
      </c>
      <c r="AV138" s="14" t="s">
        <v>78</v>
      </c>
      <c r="AW138" s="14" t="s">
        <v>30</v>
      </c>
      <c r="AX138" s="14" t="s">
        <v>73</v>
      </c>
      <c r="AY138" s="165" t="s">
        <v>127</v>
      </c>
    </row>
    <row r="139" spans="1:65" s="13" customFormat="1" ht="10">
      <c r="B139" s="156"/>
      <c r="D139" s="157" t="s">
        <v>135</v>
      </c>
      <c r="E139" s="158" t="s">
        <v>1</v>
      </c>
      <c r="F139" s="159" t="s">
        <v>139</v>
      </c>
      <c r="H139" s="160">
        <v>5.3719999999999999</v>
      </c>
      <c r="L139" s="156"/>
      <c r="M139" s="161"/>
      <c r="N139" s="162"/>
      <c r="O139" s="162"/>
      <c r="P139" s="162"/>
      <c r="Q139" s="162"/>
      <c r="R139" s="162"/>
      <c r="S139" s="162"/>
      <c r="T139" s="163"/>
      <c r="AT139" s="158" t="s">
        <v>135</v>
      </c>
      <c r="AU139" s="158" t="s">
        <v>82</v>
      </c>
      <c r="AV139" s="13" t="s">
        <v>82</v>
      </c>
      <c r="AW139" s="13" t="s">
        <v>30</v>
      </c>
      <c r="AX139" s="13" t="s">
        <v>73</v>
      </c>
      <c r="AY139" s="158" t="s">
        <v>127</v>
      </c>
    </row>
    <row r="140" spans="1:65" s="13" customFormat="1" ht="10">
      <c r="B140" s="156"/>
      <c r="D140" s="157" t="s">
        <v>135</v>
      </c>
      <c r="E140" s="158" t="s">
        <v>1</v>
      </c>
      <c r="F140" s="159" t="s">
        <v>140</v>
      </c>
      <c r="H140" s="160">
        <v>0.19</v>
      </c>
      <c r="L140" s="156"/>
      <c r="M140" s="161"/>
      <c r="N140" s="162"/>
      <c r="O140" s="162"/>
      <c r="P140" s="162"/>
      <c r="Q140" s="162"/>
      <c r="R140" s="162"/>
      <c r="S140" s="162"/>
      <c r="T140" s="163"/>
      <c r="AT140" s="158" t="s">
        <v>135</v>
      </c>
      <c r="AU140" s="158" t="s">
        <v>82</v>
      </c>
      <c r="AV140" s="13" t="s">
        <v>82</v>
      </c>
      <c r="AW140" s="13" t="s">
        <v>30</v>
      </c>
      <c r="AX140" s="13" t="s">
        <v>73</v>
      </c>
      <c r="AY140" s="158" t="s">
        <v>127</v>
      </c>
    </row>
    <row r="141" spans="1:65" s="15" customFormat="1" ht="10">
      <c r="B141" s="170"/>
      <c r="D141" s="157" t="s">
        <v>135</v>
      </c>
      <c r="E141" s="171" t="s">
        <v>1</v>
      </c>
      <c r="F141" s="172" t="s">
        <v>141</v>
      </c>
      <c r="H141" s="173">
        <v>21.67</v>
      </c>
      <c r="L141" s="170"/>
      <c r="M141" s="174"/>
      <c r="N141" s="175"/>
      <c r="O141" s="175"/>
      <c r="P141" s="175"/>
      <c r="Q141" s="175"/>
      <c r="R141" s="175"/>
      <c r="S141" s="175"/>
      <c r="T141" s="176"/>
      <c r="AT141" s="171" t="s">
        <v>135</v>
      </c>
      <c r="AU141" s="171" t="s">
        <v>82</v>
      </c>
      <c r="AV141" s="15" t="s">
        <v>133</v>
      </c>
      <c r="AW141" s="15" t="s">
        <v>30</v>
      </c>
      <c r="AX141" s="15" t="s">
        <v>78</v>
      </c>
      <c r="AY141" s="171" t="s">
        <v>127</v>
      </c>
    </row>
    <row r="142" spans="1:65" s="2" customFormat="1" ht="37.75" customHeight="1">
      <c r="A142" s="30"/>
      <c r="B142" s="142"/>
      <c r="C142" s="143" t="s">
        <v>82</v>
      </c>
      <c r="D142" s="143" t="s">
        <v>129</v>
      </c>
      <c r="E142" s="144" t="s">
        <v>142</v>
      </c>
      <c r="F142" s="145" t="s">
        <v>143</v>
      </c>
      <c r="G142" s="146" t="s">
        <v>132</v>
      </c>
      <c r="H142" s="147">
        <v>21.67</v>
      </c>
      <c r="I142" s="148">
        <v>139</v>
      </c>
      <c r="J142" s="148">
        <f>ROUND(I142*H142,2)</f>
        <v>3012.13</v>
      </c>
      <c r="K142" s="149"/>
      <c r="L142" s="31"/>
      <c r="M142" s="150" t="s">
        <v>1</v>
      </c>
      <c r="N142" s="151" t="s">
        <v>38</v>
      </c>
      <c r="O142" s="152">
        <v>0.41099999999999998</v>
      </c>
      <c r="P142" s="152">
        <f>O142*H142</f>
        <v>8.9063700000000008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133</v>
      </c>
      <c r="AT142" s="154" t="s">
        <v>129</v>
      </c>
      <c r="AU142" s="154" t="s">
        <v>82</v>
      </c>
      <c r="AY142" s="18" t="s">
        <v>127</v>
      </c>
      <c r="BE142" s="155">
        <f>IF(N142="základní",J142,0)</f>
        <v>3012.13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8" t="s">
        <v>78</v>
      </c>
      <c r="BK142" s="155">
        <f>ROUND(I142*H142,2)</f>
        <v>3012.13</v>
      </c>
      <c r="BL142" s="18" t="s">
        <v>133</v>
      </c>
      <c r="BM142" s="154" t="s">
        <v>144</v>
      </c>
    </row>
    <row r="143" spans="1:65" s="13" customFormat="1" ht="10">
      <c r="B143" s="156"/>
      <c r="D143" s="157" t="s">
        <v>135</v>
      </c>
      <c r="E143" s="158" t="s">
        <v>1</v>
      </c>
      <c r="F143" s="159" t="s">
        <v>136</v>
      </c>
      <c r="H143" s="160">
        <v>16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135</v>
      </c>
      <c r="AU143" s="158" t="s">
        <v>82</v>
      </c>
      <c r="AV143" s="13" t="s">
        <v>82</v>
      </c>
      <c r="AW143" s="13" t="s">
        <v>30</v>
      </c>
      <c r="AX143" s="13" t="s">
        <v>73</v>
      </c>
      <c r="AY143" s="158" t="s">
        <v>127</v>
      </c>
    </row>
    <row r="144" spans="1:65" s="13" customFormat="1" ht="10">
      <c r="B144" s="156"/>
      <c r="D144" s="157" t="s">
        <v>135</v>
      </c>
      <c r="E144" s="158" t="s">
        <v>1</v>
      </c>
      <c r="F144" s="159" t="s">
        <v>137</v>
      </c>
      <c r="H144" s="160">
        <v>0.108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135</v>
      </c>
      <c r="AU144" s="158" t="s">
        <v>82</v>
      </c>
      <c r="AV144" s="13" t="s">
        <v>82</v>
      </c>
      <c r="AW144" s="13" t="s">
        <v>30</v>
      </c>
      <c r="AX144" s="13" t="s">
        <v>73</v>
      </c>
      <c r="AY144" s="158" t="s">
        <v>127</v>
      </c>
    </row>
    <row r="145" spans="1:65" s="14" customFormat="1" ht="10">
      <c r="B145" s="164"/>
      <c r="D145" s="157" t="s">
        <v>135</v>
      </c>
      <c r="E145" s="165" t="s">
        <v>1</v>
      </c>
      <c r="F145" s="166" t="s">
        <v>138</v>
      </c>
      <c r="H145" s="165" t="s">
        <v>1</v>
      </c>
      <c r="L145" s="164"/>
      <c r="M145" s="167"/>
      <c r="N145" s="168"/>
      <c r="O145" s="168"/>
      <c r="P145" s="168"/>
      <c r="Q145" s="168"/>
      <c r="R145" s="168"/>
      <c r="S145" s="168"/>
      <c r="T145" s="169"/>
      <c r="AT145" s="165" t="s">
        <v>135</v>
      </c>
      <c r="AU145" s="165" t="s">
        <v>82</v>
      </c>
      <c r="AV145" s="14" t="s">
        <v>78</v>
      </c>
      <c r="AW145" s="14" t="s">
        <v>30</v>
      </c>
      <c r="AX145" s="14" t="s">
        <v>73</v>
      </c>
      <c r="AY145" s="165" t="s">
        <v>127</v>
      </c>
    </row>
    <row r="146" spans="1:65" s="13" customFormat="1" ht="10">
      <c r="B146" s="156"/>
      <c r="D146" s="157" t="s">
        <v>135</v>
      </c>
      <c r="E146" s="158" t="s">
        <v>1</v>
      </c>
      <c r="F146" s="159" t="s">
        <v>139</v>
      </c>
      <c r="H146" s="160">
        <v>5.3719999999999999</v>
      </c>
      <c r="L146" s="156"/>
      <c r="M146" s="161"/>
      <c r="N146" s="162"/>
      <c r="O146" s="162"/>
      <c r="P146" s="162"/>
      <c r="Q146" s="162"/>
      <c r="R146" s="162"/>
      <c r="S146" s="162"/>
      <c r="T146" s="163"/>
      <c r="AT146" s="158" t="s">
        <v>135</v>
      </c>
      <c r="AU146" s="158" t="s">
        <v>82</v>
      </c>
      <c r="AV146" s="13" t="s">
        <v>82</v>
      </c>
      <c r="AW146" s="13" t="s">
        <v>30</v>
      </c>
      <c r="AX146" s="13" t="s">
        <v>73</v>
      </c>
      <c r="AY146" s="158" t="s">
        <v>127</v>
      </c>
    </row>
    <row r="147" spans="1:65" s="13" customFormat="1" ht="10">
      <c r="B147" s="156"/>
      <c r="D147" s="157" t="s">
        <v>135</v>
      </c>
      <c r="E147" s="158" t="s">
        <v>1</v>
      </c>
      <c r="F147" s="159" t="s">
        <v>140</v>
      </c>
      <c r="H147" s="160">
        <v>0.19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135</v>
      </c>
      <c r="AU147" s="158" t="s">
        <v>82</v>
      </c>
      <c r="AV147" s="13" t="s">
        <v>82</v>
      </c>
      <c r="AW147" s="13" t="s">
        <v>30</v>
      </c>
      <c r="AX147" s="13" t="s">
        <v>73</v>
      </c>
      <c r="AY147" s="158" t="s">
        <v>127</v>
      </c>
    </row>
    <row r="148" spans="1:65" s="15" customFormat="1" ht="10">
      <c r="B148" s="170"/>
      <c r="D148" s="157" t="s">
        <v>135</v>
      </c>
      <c r="E148" s="171" t="s">
        <v>1</v>
      </c>
      <c r="F148" s="172" t="s">
        <v>141</v>
      </c>
      <c r="H148" s="173">
        <v>21.67</v>
      </c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135</v>
      </c>
      <c r="AU148" s="171" t="s">
        <v>82</v>
      </c>
      <c r="AV148" s="15" t="s">
        <v>133</v>
      </c>
      <c r="AW148" s="15" t="s">
        <v>30</v>
      </c>
      <c r="AX148" s="15" t="s">
        <v>78</v>
      </c>
      <c r="AY148" s="171" t="s">
        <v>127</v>
      </c>
    </row>
    <row r="149" spans="1:65" s="2" customFormat="1" ht="16.5" customHeight="1">
      <c r="A149" s="30"/>
      <c r="B149" s="142"/>
      <c r="C149" s="143" t="s">
        <v>85</v>
      </c>
      <c r="D149" s="143" t="s">
        <v>129</v>
      </c>
      <c r="E149" s="144" t="s">
        <v>145</v>
      </c>
      <c r="F149" s="145" t="s">
        <v>146</v>
      </c>
      <c r="G149" s="146" t="s">
        <v>147</v>
      </c>
      <c r="H149" s="147">
        <v>80</v>
      </c>
      <c r="I149" s="148">
        <v>46.7</v>
      </c>
      <c r="J149" s="148">
        <f>ROUND(I149*H149,2)</f>
        <v>3736</v>
      </c>
      <c r="K149" s="149"/>
      <c r="L149" s="31"/>
      <c r="M149" s="150" t="s">
        <v>1</v>
      </c>
      <c r="N149" s="151" t="s">
        <v>38</v>
      </c>
      <c r="O149" s="152">
        <v>2.3E-2</v>
      </c>
      <c r="P149" s="152">
        <f>O149*H149</f>
        <v>1.8399999999999999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4" t="s">
        <v>133</v>
      </c>
      <c r="AT149" s="154" t="s">
        <v>129</v>
      </c>
      <c r="AU149" s="154" t="s">
        <v>82</v>
      </c>
      <c r="AY149" s="18" t="s">
        <v>127</v>
      </c>
      <c r="BE149" s="155">
        <f>IF(N149="základní",J149,0)</f>
        <v>3736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8" t="s">
        <v>78</v>
      </c>
      <c r="BK149" s="155">
        <f>ROUND(I149*H149,2)</f>
        <v>3736</v>
      </c>
      <c r="BL149" s="18" t="s">
        <v>133</v>
      </c>
      <c r="BM149" s="154" t="s">
        <v>148</v>
      </c>
    </row>
    <row r="150" spans="1:65" s="13" customFormat="1" ht="10">
      <c r="B150" s="156"/>
      <c r="D150" s="157" t="s">
        <v>135</v>
      </c>
      <c r="E150" s="158" t="s">
        <v>1</v>
      </c>
      <c r="F150" s="159" t="s">
        <v>149</v>
      </c>
      <c r="H150" s="160">
        <v>80</v>
      </c>
      <c r="L150" s="156"/>
      <c r="M150" s="161"/>
      <c r="N150" s="162"/>
      <c r="O150" s="162"/>
      <c r="P150" s="162"/>
      <c r="Q150" s="162"/>
      <c r="R150" s="162"/>
      <c r="S150" s="162"/>
      <c r="T150" s="163"/>
      <c r="AT150" s="158" t="s">
        <v>135</v>
      </c>
      <c r="AU150" s="158" t="s">
        <v>82</v>
      </c>
      <c r="AV150" s="13" t="s">
        <v>82</v>
      </c>
      <c r="AW150" s="13" t="s">
        <v>30</v>
      </c>
      <c r="AX150" s="13" t="s">
        <v>78</v>
      </c>
      <c r="AY150" s="158" t="s">
        <v>127</v>
      </c>
    </row>
    <row r="151" spans="1:65" s="2" customFormat="1" ht="16.5" customHeight="1">
      <c r="A151" s="30"/>
      <c r="B151" s="142"/>
      <c r="C151" s="143" t="s">
        <v>133</v>
      </c>
      <c r="D151" s="143" t="s">
        <v>129</v>
      </c>
      <c r="E151" s="144" t="s">
        <v>150</v>
      </c>
      <c r="F151" s="145" t="s">
        <v>151</v>
      </c>
      <c r="G151" s="146" t="s">
        <v>132</v>
      </c>
      <c r="H151" s="147">
        <v>21.67</v>
      </c>
      <c r="I151" s="148">
        <v>22</v>
      </c>
      <c r="J151" s="148">
        <f>ROUND(I151*H151,2)</f>
        <v>476.74</v>
      </c>
      <c r="K151" s="149"/>
      <c r="L151" s="31"/>
      <c r="M151" s="150" t="s">
        <v>1</v>
      </c>
      <c r="N151" s="151" t="s">
        <v>38</v>
      </c>
      <c r="O151" s="152">
        <v>8.9999999999999993E-3</v>
      </c>
      <c r="P151" s="152">
        <f>O151*H151</f>
        <v>0.19503000000000001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4" t="s">
        <v>133</v>
      </c>
      <c r="AT151" s="154" t="s">
        <v>129</v>
      </c>
      <c r="AU151" s="154" t="s">
        <v>82</v>
      </c>
      <c r="AY151" s="18" t="s">
        <v>127</v>
      </c>
      <c r="BE151" s="155">
        <f>IF(N151="základní",J151,0)</f>
        <v>476.74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8" t="s">
        <v>78</v>
      </c>
      <c r="BK151" s="155">
        <f>ROUND(I151*H151,2)</f>
        <v>476.74</v>
      </c>
      <c r="BL151" s="18" t="s">
        <v>133</v>
      </c>
      <c r="BM151" s="154" t="s">
        <v>152</v>
      </c>
    </row>
    <row r="152" spans="1:65" s="2" customFormat="1" ht="37.75" customHeight="1">
      <c r="A152" s="30"/>
      <c r="B152" s="142"/>
      <c r="C152" s="143" t="s">
        <v>153</v>
      </c>
      <c r="D152" s="143" t="s">
        <v>129</v>
      </c>
      <c r="E152" s="144" t="s">
        <v>154</v>
      </c>
      <c r="F152" s="145" t="s">
        <v>155</v>
      </c>
      <c r="G152" s="146" t="s">
        <v>147</v>
      </c>
      <c r="H152" s="147">
        <v>80</v>
      </c>
      <c r="I152" s="148">
        <v>34</v>
      </c>
      <c r="J152" s="148">
        <f>ROUND(I152*H152,2)</f>
        <v>2720</v>
      </c>
      <c r="K152" s="149"/>
      <c r="L152" s="31"/>
      <c r="M152" s="150" t="s">
        <v>1</v>
      </c>
      <c r="N152" s="151" t="s">
        <v>38</v>
      </c>
      <c r="O152" s="152">
        <v>0.09</v>
      </c>
      <c r="P152" s="152">
        <f>O152*H152</f>
        <v>7.1999999999999993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4" t="s">
        <v>133</v>
      </c>
      <c r="AT152" s="154" t="s">
        <v>129</v>
      </c>
      <c r="AU152" s="154" t="s">
        <v>82</v>
      </c>
      <c r="AY152" s="18" t="s">
        <v>127</v>
      </c>
      <c r="BE152" s="155">
        <f>IF(N152="základní",J152,0)</f>
        <v>2720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8" t="s">
        <v>78</v>
      </c>
      <c r="BK152" s="155">
        <f>ROUND(I152*H152,2)</f>
        <v>2720</v>
      </c>
      <c r="BL152" s="18" t="s">
        <v>133</v>
      </c>
      <c r="BM152" s="154" t="s">
        <v>156</v>
      </c>
    </row>
    <row r="153" spans="1:65" s="13" customFormat="1" ht="10">
      <c r="B153" s="156"/>
      <c r="D153" s="157" t="s">
        <v>135</v>
      </c>
      <c r="E153" s="158" t="s">
        <v>1</v>
      </c>
      <c r="F153" s="159" t="s">
        <v>149</v>
      </c>
      <c r="H153" s="160">
        <v>80</v>
      </c>
      <c r="L153" s="156"/>
      <c r="M153" s="161"/>
      <c r="N153" s="162"/>
      <c r="O153" s="162"/>
      <c r="P153" s="162"/>
      <c r="Q153" s="162"/>
      <c r="R153" s="162"/>
      <c r="S153" s="162"/>
      <c r="T153" s="163"/>
      <c r="AT153" s="158" t="s">
        <v>135</v>
      </c>
      <c r="AU153" s="158" t="s">
        <v>82</v>
      </c>
      <c r="AV153" s="13" t="s">
        <v>82</v>
      </c>
      <c r="AW153" s="13" t="s">
        <v>30</v>
      </c>
      <c r="AX153" s="13" t="s">
        <v>78</v>
      </c>
      <c r="AY153" s="158" t="s">
        <v>127</v>
      </c>
    </row>
    <row r="154" spans="1:65" s="12" customFormat="1" ht="22.75" customHeight="1">
      <c r="B154" s="130"/>
      <c r="D154" s="131" t="s">
        <v>72</v>
      </c>
      <c r="E154" s="140" t="s">
        <v>82</v>
      </c>
      <c r="F154" s="140" t="s">
        <v>157</v>
      </c>
      <c r="J154" s="141">
        <f>BK154</f>
        <v>67912.56</v>
      </c>
      <c r="L154" s="130"/>
      <c r="M154" s="134"/>
      <c r="N154" s="135"/>
      <c r="O154" s="135"/>
      <c r="P154" s="136">
        <f>SUM(P155:P168)</f>
        <v>82.767888000000013</v>
      </c>
      <c r="Q154" s="135"/>
      <c r="R154" s="136">
        <f>SUM(R155:R168)</f>
        <v>15.045624</v>
      </c>
      <c r="S154" s="135"/>
      <c r="T154" s="137">
        <f>SUM(T155:T168)</f>
        <v>0</v>
      </c>
      <c r="AR154" s="131" t="s">
        <v>78</v>
      </c>
      <c r="AT154" s="138" t="s">
        <v>72</v>
      </c>
      <c r="AU154" s="138" t="s">
        <v>78</v>
      </c>
      <c r="AY154" s="131" t="s">
        <v>127</v>
      </c>
      <c r="BK154" s="139">
        <f>SUM(BK155:BK168)</f>
        <v>67912.56</v>
      </c>
    </row>
    <row r="155" spans="1:65" s="2" customFormat="1" ht="21.75" customHeight="1">
      <c r="A155" s="30"/>
      <c r="B155" s="142"/>
      <c r="C155" s="143" t="s">
        <v>158</v>
      </c>
      <c r="D155" s="143" t="s">
        <v>129</v>
      </c>
      <c r="E155" s="144" t="s">
        <v>159</v>
      </c>
      <c r="F155" s="145" t="s">
        <v>160</v>
      </c>
      <c r="G155" s="146" t="s">
        <v>132</v>
      </c>
      <c r="H155" s="147">
        <v>5.4720000000000004</v>
      </c>
      <c r="I155" s="148">
        <v>9010</v>
      </c>
      <c r="J155" s="148">
        <f>ROUND(I155*H155,2)</f>
        <v>49302.720000000001</v>
      </c>
      <c r="K155" s="149"/>
      <c r="L155" s="31"/>
      <c r="M155" s="150" t="s">
        <v>1</v>
      </c>
      <c r="N155" s="151" t="s">
        <v>38</v>
      </c>
      <c r="O155" s="152">
        <v>9.9659999999999993</v>
      </c>
      <c r="P155" s="152">
        <f>O155*H155</f>
        <v>54.533951999999999</v>
      </c>
      <c r="Q155" s="152">
        <v>2.6619999999999999</v>
      </c>
      <c r="R155" s="152">
        <f>Q155*H155</f>
        <v>14.566464</v>
      </c>
      <c r="S155" s="152">
        <v>0</v>
      </c>
      <c r="T155" s="153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4" t="s">
        <v>133</v>
      </c>
      <c r="AT155" s="154" t="s">
        <v>129</v>
      </c>
      <c r="AU155" s="154" t="s">
        <v>82</v>
      </c>
      <c r="AY155" s="18" t="s">
        <v>127</v>
      </c>
      <c r="BE155" s="155">
        <f>IF(N155="základní",J155,0)</f>
        <v>49302.720000000001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78</v>
      </c>
      <c r="BK155" s="155">
        <f>ROUND(I155*H155,2)</f>
        <v>49302.720000000001</v>
      </c>
      <c r="BL155" s="18" t="s">
        <v>133</v>
      </c>
      <c r="BM155" s="154" t="s">
        <v>161</v>
      </c>
    </row>
    <row r="156" spans="1:65" s="14" customFormat="1" ht="10">
      <c r="B156" s="164"/>
      <c r="D156" s="157" t="s">
        <v>135</v>
      </c>
      <c r="E156" s="165" t="s">
        <v>1</v>
      </c>
      <c r="F156" s="166" t="s">
        <v>138</v>
      </c>
      <c r="H156" s="165" t="s">
        <v>1</v>
      </c>
      <c r="L156" s="164"/>
      <c r="M156" s="167"/>
      <c r="N156" s="168"/>
      <c r="O156" s="168"/>
      <c r="P156" s="168"/>
      <c r="Q156" s="168"/>
      <c r="R156" s="168"/>
      <c r="S156" s="168"/>
      <c r="T156" s="169"/>
      <c r="AT156" s="165" t="s">
        <v>135</v>
      </c>
      <c r="AU156" s="165" t="s">
        <v>82</v>
      </c>
      <c r="AV156" s="14" t="s">
        <v>78</v>
      </c>
      <c r="AW156" s="14" t="s">
        <v>30</v>
      </c>
      <c r="AX156" s="14" t="s">
        <v>73</v>
      </c>
      <c r="AY156" s="165" t="s">
        <v>127</v>
      </c>
    </row>
    <row r="157" spans="1:65" s="13" customFormat="1" ht="10">
      <c r="B157" s="156"/>
      <c r="D157" s="157" t="s">
        <v>135</v>
      </c>
      <c r="E157" s="158" t="s">
        <v>1</v>
      </c>
      <c r="F157" s="159" t="s">
        <v>162</v>
      </c>
      <c r="H157" s="160">
        <v>5.3719999999999999</v>
      </c>
      <c r="L157" s="156"/>
      <c r="M157" s="161"/>
      <c r="N157" s="162"/>
      <c r="O157" s="162"/>
      <c r="P157" s="162"/>
      <c r="Q157" s="162"/>
      <c r="R157" s="162"/>
      <c r="S157" s="162"/>
      <c r="T157" s="163"/>
      <c r="AT157" s="158" t="s">
        <v>135</v>
      </c>
      <c r="AU157" s="158" t="s">
        <v>82</v>
      </c>
      <c r="AV157" s="13" t="s">
        <v>82</v>
      </c>
      <c r="AW157" s="13" t="s">
        <v>30</v>
      </c>
      <c r="AX157" s="13" t="s">
        <v>73</v>
      </c>
      <c r="AY157" s="158" t="s">
        <v>127</v>
      </c>
    </row>
    <row r="158" spans="1:65" s="13" customFormat="1" ht="10">
      <c r="B158" s="156"/>
      <c r="D158" s="157" t="s">
        <v>135</v>
      </c>
      <c r="E158" s="158" t="s">
        <v>1</v>
      </c>
      <c r="F158" s="159" t="s">
        <v>163</v>
      </c>
      <c r="H158" s="160">
        <v>0.1</v>
      </c>
      <c r="L158" s="156"/>
      <c r="M158" s="161"/>
      <c r="N158" s="162"/>
      <c r="O158" s="162"/>
      <c r="P158" s="162"/>
      <c r="Q158" s="162"/>
      <c r="R158" s="162"/>
      <c r="S158" s="162"/>
      <c r="T158" s="163"/>
      <c r="AT158" s="158" t="s">
        <v>135</v>
      </c>
      <c r="AU158" s="158" t="s">
        <v>82</v>
      </c>
      <c r="AV158" s="13" t="s">
        <v>82</v>
      </c>
      <c r="AW158" s="13" t="s">
        <v>30</v>
      </c>
      <c r="AX158" s="13" t="s">
        <v>73</v>
      </c>
      <c r="AY158" s="158" t="s">
        <v>127</v>
      </c>
    </row>
    <row r="159" spans="1:65" s="15" customFormat="1" ht="10">
      <c r="B159" s="170"/>
      <c r="D159" s="157" t="s">
        <v>135</v>
      </c>
      <c r="E159" s="171" t="s">
        <v>1</v>
      </c>
      <c r="F159" s="172" t="s">
        <v>141</v>
      </c>
      <c r="H159" s="173">
        <v>5.4720000000000004</v>
      </c>
      <c r="L159" s="170"/>
      <c r="M159" s="174"/>
      <c r="N159" s="175"/>
      <c r="O159" s="175"/>
      <c r="P159" s="175"/>
      <c r="Q159" s="175"/>
      <c r="R159" s="175"/>
      <c r="S159" s="175"/>
      <c r="T159" s="176"/>
      <c r="AT159" s="171" t="s">
        <v>135</v>
      </c>
      <c r="AU159" s="171" t="s">
        <v>82</v>
      </c>
      <c r="AV159" s="15" t="s">
        <v>133</v>
      </c>
      <c r="AW159" s="15" t="s">
        <v>30</v>
      </c>
      <c r="AX159" s="15" t="s">
        <v>78</v>
      </c>
      <c r="AY159" s="171" t="s">
        <v>127</v>
      </c>
    </row>
    <row r="160" spans="1:65" s="2" customFormat="1" ht="24.15" customHeight="1">
      <c r="A160" s="30"/>
      <c r="B160" s="142"/>
      <c r="C160" s="143" t="s">
        <v>164</v>
      </c>
      <c r="D160" s="143" t="s">
        <v>129</v>
      </c>
      <c r="E160" s="144" t="s">
        <v>165</v>
      </c>
      <c r="F160" s="145" t="s">
        <v>166</v>
      </c>
      <c r="G160" s="146" t="s">
        <v>132</v>
      </c>
      <c r="H160" s="147">
        <v>5.4720000000000004</v>
      </c>
      <c r="I160" s="148">
        <v>2620</v>
      </c>
      <c r="J160" s="148">
        <f>ROUND(I160*H160,2)</f>
        <v>14336.64</v>
      </c>
      <c r="K160" s="149"/>
      <c r="L160" s="31"/>
      <c r="M160" s="150" t="s">
        <v>1</v>
      </c>
      <c r="N160" s="151" t="s">
        <v>38</v>
      </c>
      <c r="O160" s="152">
        <v>4.6580000000000004</v>
      </c>
      <c r="P160" s="152">
        <f>O160*H160</f>
        <v>25.488576000000005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4" t="s">
        <v>133</v>
      </c>
      <c r="AT160" s="154" t="s">
        <v>129</v>
      </c>
      <c r="AU160" s="154" t="s">
        <v>82</v>
      </c>
      <c r="AY160" s="18" t="s">
        <v>127</v>
      </c>
      <c r="BE160" s="155">
        <f>IF(N160="základní",J160,0)</f>
        <v>14336.64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8" t="s">
        <v>78</v>
      </c>
      <c r="BK160" s="155">
        <f>ROUND(I160*H160,2)</f>
        <v>14336.64</v>
      </c>
      <c r="BL160" s="18" t="s">
        <v>133</v>
      </c>
      <c r="BM160" s="154" t="s">
        <v>167</v>
      </c>
    </row>
    <row r="161" spans="1:65" s="14" customFormat="1" ht="10">
      <c r="B161" s="164"/>
      <c r="D161" s="157" t="s">
        <v>135</v>
      </c>
      <c r="E161" s="165" t="s">
        <v>1</v>
      </c>
      <c r="F161" s="166" t="s">
        <v>138</v>
      </c>
      <c r="H161" s="165" t="s">
        <v>1</v>
      </c>
      <c r="L161" s="164"/>
      <c r="M161" s="167"/>
      <c r="N161" s="168"/>
      <c r="O161" s="168"/>
      <c r="P161" s="168"/>
      <c r="Q161" s="168"/>
      <c r="R161" s="168"/>
      <c r="S161" s="168"/>
      <c r="T161" s="169"/>
      <c r="AT161" s="165" t="s">
        <v>135</v>
      </c>
      <c r="AU161" s="165" t="s">
        <v>82</v>
      </c>
      <c r="AV161" s="14" t="s">
        <v>78</v>
      </c>
      <c r="AW161" s="14" t="s">
        <v>30</v>
      </c>
      <c r="AX161" s="14" t="s">
        <v>73</v>
      </c>
      <c r="AY161" s="165" t="s">
        <v>127</v>
      </c>
    </row>
    <row r="162" spans="1:65" s="13" customFormat="1" ht="10">
      <c r="B162" s="156"/>
      <c r="D162" s="157" t="s">
        <v>135</v>
      </c>
      <c r="E162" s="158" t="s">
        <v>1</v>
      </c>
      <c r="F162" s="159" t="s">
        <v>162</v>
      </c>
      <c r="H162" s="160">
        <v>5.3719999999999999</v>
      </c>
      <c r="L162" s="156"/>
      <c r="M162" s="161"/>
      <c r="N162" s="162"/>
      <c r="O162" s="162"/>
      <c r="P162" s="162"/>
      <c r="Q162" s="162"/>
      <c r="R162" s="162"/>
      <c r="S162" s="162"/>
      <c r="T162" s="163"/>
      <c r="AT162" s="158" t="s">
        <v>135</v>
      </c>
      <c r="AU162" s="158" t="s">
        <v>82</v>
      </c>
      <c r="AV162" s="13" t="s">
        <v>82</v>
      </c>
      <c r="AW162" s="13" t="s">
        <v>30</v>
      </c>
      <c r="AX162" s="13" t="s">
        <v>73</v>
      </c>
      <c r="AY162" s="158" t="s">
        <v>127</v>
      </c>
    </row>
    <row r="163" spans="1:65" s="13" customFormat="1" ht="10">
      <c r="B163" s="156"/>
      <c r="D163" s="157" t="s">
        <v>135</v>
      </c>
      <c r="E163" s="158" t="s">
        <v>1</v>
      </c>
      <c r="F163" s="159" t="s">
        <v>163</v>
      </c>
      <c r="H163" s="160">
        <v>0.1</v>
      </c>
      <c r="L163" s="156"/>
      <c r="M163" s="161"/>
      <c r="N163" s="162"/>
      <c r="O163" s="162"/>
      <c r="P163" s="162"/>
      <c r="Q163" s="162"/>
      <c r="R163" s="162"/>
      <c r="S163" s="162"/>
      <c r="T163" s="163"/>
      <c r="AT163" s="158" t="s">
        <v>135</v>
      </c>
      <c r="AU163" s="158" t="s">
        <v>82</v>
      </c>
      <c r="AV163" s="13" t="s">
        <v>82</v>
      </c>
      <c r="AW163" s="13" t="s">
        <v>30</v>
      </c>
      <c r="AX163" s="13" t="s">
        <v>73</v>
      </c>
      <c r="AY163" s="158" t="s">
        <v>127</v>
      </c>
    </row>
    <row r="164" spans="1:65" s="15" customFormat="1" ht="10">
      <c r="B164" s="170"/>
      <c r="D164" s="157" t="s">
        <v>135</v>
      </c>
      <c r="E164" s="171" t="s">
        <v>1</v>
      </c>
      <c r="F164" s="172" t="s">
        <v>141</v>
      </c>
      <c r="H164" s="173">
        <v>5.4720000000000004</v>
      </c>
      <c r="L164" s="170"/>
      <c r="M164" s="174"/>
      <c r="N164" s="175"/>
      <c r="O164" s="175"/>
      <c r="P164" s="175"/>
      <c r="Q164" s="175"/>
      <c r="R164" s="175"/>
      <c r="S164" s="175"/>
      <c r="T164" s="176"/>
      <c r="AT164" s="171" t="s">
        <v>135</v>
      </c>
      <c r="AU164" s="171" t="s">
        <v>82</v>
      </c>
      <c r="AV164" s="15" t="s">
        <v>133</v>
      </c>
      <c r="AW164" s="15" t="s">
        <v>30</v>
      </c>
      <c r="AX164" s="15" t="s">
        <v>78</v>
      </c>
      <c r="AY164" s="171" t="s">
        <v>127</v>
      </c>
    </row>
    <row r="165" spans="1:65" s="2" customFormat="1" ht="16.5" customHeight="1">
      <c r="A165" s="30"/>
      <c r="B165" s="142"/>
      <c r="C165" s="143" t="s">
        <v>168</v>
      </c>
      <c r="D165" s="143" t="s">
        <v>129</v>
      </c>
      <c r="E165" s="144" t="s">
        <v>169</v>
      </c>
      <c r="F165" s="145" t="s">
        <v>170</v>
      </c>
      <c r="G165" s="146" t="s">
        <v>132</v>
      </c>
      <c r="H165" s="147">
        <v>0.18</v>
      </c>
      <c r="I165" s="148">
        <v>20600</v>
      </c>
      <c r="J165" s="148">
        <f>ROUND(I165*H165,2)</f>
        <v>3708</v>
      </c>
      <c r="K165" s="149"/>
      <c r="L165" s="31"/>
      <c r="M165" s="150" t="s">
        <v>1</v>
      </c>
      <c r="N165" s="151" t="s">
        <v>38</v>
      </c>
      <c r="O165" s="152">
        <v>12.458</v>
      </c>
      <c r="P165" s="152">
        <f>O165*H165</f>
        <v>2.2424399999999998</v>
      </c>
      <c r="Q165" s="152">
        <v>2.6619999999999999</v>
      </c>
      <c r="R165" s="152">
        <f>Q165*H165</f>
        <v>0.47915999999999997</v>
      </c>
      <c r="S165" s="152">
        <v>0</v>
      </c>
      <c r="T165" s="153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4" t="s">
        <v>133</v>
      </c>
      <c r="AT165" s="154" t="s">
        <v>129</v>
      </c>
      <c r="AU165" s="154" t="s">
        <v>82</v>
      </c>
      <c r="AY165" s="18" t="s">
        <v>127</v>
      </c>
      <c r="BE165" s="155">
        <f>IF(N165="základní",J165,0)</f>
        <v>3708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8" t="s">
        <v>78</v>
      </c>
      <c r="BK165" s="155">
        <f>ROUND(I165*H165,2)</f>
        <v>3708</v>
      </c>
      <c r="BL165" s="18" t="s">
        <v>133</v>
      </c>
      <c r="BM165" s="154" t="s">
        <v>171</v>
      </c>
    </row>
    <row r="166" spans="1:65" s="13" customFormat="1" ht="10">
      <c r="B166" s="156"/>
      <c r="D166" s="157" t="s">
        <v>135</v>
      </c>
      <c r="E166" s="158" t="s">
        <v>1</v>
      </c>
      <c r="F166" s="159" t="s">
        <v>172</v>
      </c>
      <c r="H166" s="160">
        <v>0.18</v>
      </c>
      <c r="L166" s="156"/>
      <c r="M166" s="161"/>
      <c r="N166" s="162"/>
      <c r="O166" s="162"/>
      <c r="P166" s="162"/>
      <c r="Q166" s="162"/>
      <c r="R166" s="162"/>
      <c r="S166" s="162"/>
      <c r="T166" s="163"/>
      <c r="AT166" s="158" t="s">
        <v>135</v>
      </c>
      <c r="AU166" s="158" t="s">
        <v>82</v>
      </c>
      <c r="AV166" s="13" t="s">
        <v>82</v>
      </c>
      <c r="AW166" s="13" t="s">
        <v>30</v>
      </c>
      <c r="AX166" s="13" t="s">
        <v>78</v>
      </c>
      <c r="AY166" s="158" t="s">
        <v>127</v>
      </c>
    </row>
    <row r="167" spans="1:65" s="2" customFormat="1" ht="24.15" customHeight="1">
      <c r="A167" s="30"/>
      <c r="B167" s="142"/>
      <c r="C167" s="143" t="s">
        <v>173</v>
      </c>
      <c r="D167" s="143" t="s">
        <v>129</v>
      </c>
      <c r="E167" s="144" t="s">
        <v>174</v>
      </c>
      <c r="F167" s="145" t="s">
        <v>175</v>
      </c>
      <c r="G167" s="146" t="s">
        <v>132</v>
      </c>
      <c r="H167" s="147">
        <v>0.18</v>
      </c>
      <c r="I167" s="148">
        <v>3140</v>
      </c>
      <c r="J167" s="148">
        <f>ROUND(I167*H167,2)</f>
        <v>565.20000000000005</v>
      </c>
      <c r="K167" s="149"/>
      <c r="L167" s="31"/>
      <c r="M167" s="150" t="s">
        <v>1</v>
      </c>
      <c r="N167" s="151" t="s">
        <v>38</v>
      </c>
      <c r="O167" s="152">
        <v>2.794</v>
      </c>
      <c r="P167" s="152">
        <f>O167*H167</f>
        <v>0.50292000000000003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4" t="s">
        <v>133</v>
      </c>
      <c r="AT167" s="154" t="s">
        <v>129</v>
      </c>
      <c r="AU167" s="154" t="s">
        <v>82</v>
      </c>
      <c r="AY167" s="18" t="s">
        <v>127</v>
      </c>
      <c r="BE167" s="155">
        <f>IF(N167="základní",J167,0)</f>
        <v>565.20000000000005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8" t="s">
        <v>78</v>
      </c>
      <c r="BK167" s="155">
        <f>ROUND(I167*H167,2)</f>
        <v>565.20000000000005</v>
      </c>
      <c r="BL167" s="18" t="s">
        <v>133</v>
      </c>
      <c r="BM167" s="154" t="s">
        <v>176</v>
      </c>
    </row>
    <row r="168" spans="1:65" s="13" customFormat="1" ht="10">
      <c r="B168" s="156"/>
      <c r="D168" s="157" t="s">
        <v>135</v>
      </c>
      <c r="E168" s="158" t="s">
        <v>1</v>
      </c>
      <c r="F168" s="159" t="s">
        <v>177</v>
      </c>
      <c r="H168" s="160">
        <v>0.18</v>
      </c>
      <c r="L168" s="156"/>
      <c r="M168" s="161"/>
      <c r="N168" s="162"/>
      <c r="O168" s="162"/>
      <c r="P168" s="162"/>
      <c r="Q168" s="162"/>
      <c r="R168" s="162"/>
      <c r="S168" s="162"/>
      <c r="T168" s="163"/>
      <c r="AT168" s="158" t="s">
        <v>135</v>
      </c>
      <c r="AU168" s="158" t="s">
        <v>82</v>
      </c>
      <c r="AV168" s="13" t="s">
        <v>82</v>
      </c>
      <c r="AW168" s="13" t="s">
        <v>30</v>
      </c>
      <c r="AX168" s="13" t="s">
        <v>78</v>
      </c>
      <c r="AY168" s="158" t="s">
        <v>127</v>
      </c>
    </row>
    <row r="169" spans="1:65" s="12" customFormat="1" ht="22.75" customHeight="1">
      <c r="B169" s="130"/>
      <c r="D169" s="131" t="s">
        <v>72</v>
      </c>
      <c r="E169" s="140" t="s">
        <v>85</v>
      </c>
      <c r="F169" s="140" t="s">
        <v>178</v>
      </c>
      <c r="J169" s="141">
        <f>BK169</f>
        <v>568538.08000000007</v>
      </c>
      <c r="L169" s="130"/>
      <c r="M169" s="134"/>
      <c r="N169" s="135"/>
      <c r="O169" s="135"/>
      <c r="P169" s="136">
        <f>SUM(P170:P213)</f>
        <v>654.85221100000012</v>
      </c>
      <c r="Q169" s="135"/>
      <c r="R169" s="136">
        <f>SUM(R170:R213)</f>
        <v>106.44150474</v>
      </c>
      <c r="S169" s="135"/>
      <c r="T169" s="137">
        <f>SUM(T170:T213)</f>
        <v>6.0000000000000006E-4</v>
      </c>
      <c r="AR169" s="131" t="s">
        <v>78</v>
      </c>
      <c r="AT169" s="138" t="s">
        <v>72</v>
      </c>
      <c r="AU169" s="138" t="s">
        <v>78</v>
      </c>
      <c r="AY169" s="131" t="s">
        <v>127</v>
      </c>
      <c r="BK169" s="139">
        <f>SUM(BK170:BK213)</f>
        <v>568538.08000000007</v>
      </c>
    </row>
    <row r="170" spans="1:65" s="2" customFormat="1" ht="24.15" customHeight="1">
      <c r="A170" s="30"/>
      <c r="B170" s="142"/>
      <c r="C170" s="143" t="s">
        <v>179</v>
      </c>
      <c r="D170" s="143" t="s">
        <v>129</v>
      </c>
      <c r="E170" s="144" t="s">
        <v>180</v>
      </c>
      <c r="F170" s="145" t="s">
        <v>181</v>
      </c>
      <c r="G170" s="146" t="s">
        <v>132</v>
      </c>
      <c r="H170" s="147">
        <v>1.3</v>
      </c>
      <c r="I170" s="148">
        <v>7660</v>
      </c>
      <c r="J170" s="148">
        <f>ROUND(I170*H170,2)</f>
        <v>9958</v>
      </c>
      <c r="K170" s="149"/>
      <c r="L170" s="31"/>
      <c r="M170" s="150" t="s">
        <v>1</v>
      </c>
      <c r="N170" s="151" t="s">
        <v>38</v>
      </c>
      <c r="O170" s="152">
        <v>3.8420000000000001</v>
      </c>
      <c r="P170" s="152">
        <f>O170*H170</f>
        <v>4.9946000000000002</v>
      </c>
      <c r="Q170" s="152">
        <v>1.8774999999999999</v>
      </c>
      <c r="R170" s="152">
        <f>Q170*H170</f>
        <v>2.44075</v>
      </c>
      <c r="S170" s="152">
        <v>0</v>
      </c>
      <c r="T170" s="153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4" t="s">
        <v>133</v>
      </c>
      <c r="AT170" s="154" t="s">
        <v>129</v>
      </c>
      <c r="AU170" s="154" t="s">
        <v>82</v>
      </c>
      <c r="AY170" s="18" t="s">
        <v>127</v>
      </c>
      <c r="BE170" s="155">
        <f>IF(N170="základní",J170,0)</f>
        <v>9958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8" t="s">
        <v>78</v>
      </c>
      <c r="BK170" s="155">
        <f>ROUND(I170*H170,2)</f>
        <v>9958</v>
      </c>
      <c r="BL170" s="18" t="s">
        <v>133</v>
      </c>
      <c r="BM170" s="154" t="s">
        <v>182</v>
      </c>
    </row>
    <row r="171" spans="1:65" s="13" customFormat="1" ht="10">
      <c r="B171" s="156"/>
      <c r="D171" s="157" t="s">
        <v>135</v>
      </c>
      <c r="E171" s="158" t="s">
        <v>1</v>
      </c>
      <c r="F171" s="159" t="s">
        <v>183</v>
      </c>
      <c r="H171" s="160">
        <v>0.65</v>
      </c>
      <c r="L171" s="156"/>
      <c r="M171" s="161"/>
      <c r="N171" s="162"/>
      <c r="O171" s="162"/>
      <c r="P171" s="162"/>
      <c r="Q171" s="162"/>
      <c r="R171" s="162"/>
      <c r="S171" s="162"/>
      <c r="T171" s="163"/>
      <c r="AT171" s="158" t="s">
        <v>135</v>
      </c>
      <c r="AU171" s="158" t="s">
        <v>82</v>
      </c>
      <c r="AV171" s="13" t="s">
        <v>82</v>
      </c>
      <c r="AW171" s="13" t="s">
        <v>30</v>
      </c>
      <c r="AX171" s="13" t="s">
        <v>73</v>
      </c>
      <c r="AY171" s="158" t="s">
        <v>127</v>
      </c>
    </row>
    <row r="172" spans="1:65" s="13" customFormat="1" ht="10">
      <c r="B172" s="156"/>
      <c r="D172" s="157" t="s">
        <v>135</v>
      </c>
      <c r="E172" s="158" t="s">
        <v>1</v>
      </c>
      <c r="F172" s="159" t="s">
        <v>184</v>
      </c>
      <c r="H172" s="160">
        <v>0.65</v>
      </c>
      <c r="L172" s="156"/>
      <c r="M172" s="161"/>
      <c r="N172" s="162"/>
      <c r="O172" s="162"/>
      <c r="P172" s="162"/>
      <c r="Q172" s="162"/>
      <c r="R172" s="162"/>
      <c r="S172" s="162"/>
      <c r="T172" s="163"/>
      <c r="AT172" s="158" t="s">
        <v>135</v>
      </c>
      <c r="AU172" s="158" t="s">
        <v>82</v>
      </c>
      <c r="AV172" s="13" t="s">
        <v>82</v>
      </c>
      <c r="AW172" s="13" t="s">
        <v>30</v>
      </c>
      <c r="AX172" s="13" t="s">
        <v>73</v>
      </c>
      <c r="AY172" s="158" t="s">
        <v>127</v>
      </c>
    </row>
    <row r="173" spans="1:65" s="15" customFormat="1" ht="10">
      <c r="B173" s="170"/>
      <c r="D173" s="157" t="s">
        <v>135</v>
      </c>
      <c r="E173" s="171" t="s">
        <v>1</v>
      </c>
      <c r="F173" s="172" t="s">
        <v>141</v>
      </c>
      <c r="H173" s="173">
        <v>1.3</v>
      </c>
      <c r="L173" s="170"/>
      <c r="M173" s="174"/>
      <c r="N173" s="175"/>
      <c r="O173" s="175"/>
      <c r="P173" s="175"/>
      <c r="Q173" s="175"/>
      <c r="R173" s="175"/>
      <c r="S173" s="175"/>
      <c r="T173" s="176"/>
      <c r="AT173" s="171" t="s">
        <v>135</v>
      </c>
      <c r="AU173" s="171" t="s">
        <v>82</v>
      </c>
      <c r="AV173" s="15" t="s">
        <v>133</v>
      </c>
      <c r="AW173" s="15" t="s">
        <v>30</v>
      </c>
      <c r="AX173" s="15" t="s">
        <v>78</v>
      </c>
      <c r="AY173" s="171" t="s">
        <v>127</v>
      </c>
    </row>
    <row r="174" spans="1:65" s="2" customFormat="1" ht="21.75" customHeight="1">
      <c r="A174" s="30"/>
      <c r="B174" s="142"/>
      <c r="C174" s="143" t="s">
        <v>185</v>
      </c>
      <c r="D174" s="143" t="s">
        <v>129</v>
      </c>
      <c r="E174" s="144" t="s">
        <v>186</v>
      </c>
      <c r="F174" s="145" t="s">
        <v>187</v>
      </c>
      <c r="G174" s="146" t="s">
        <v>132</v>
      </c>
      <c r="H174" s="147">
        <v>33.911000000000001</v>
      </c>
      <c r="I174" s="148">
        <v>10300</v>
      </c>
      <c r="J174" s="148">
        <f>ROUND(I174*H174,2)</f>
        <v>349283.3</v>
      </c>
      <c r="K174" s="149"/>
      <c r="L174" s="31"/>
      <c r="M174" s="150" t="s">
        <v>1</v>
      </c>
      <c r="N174" s="151" t="s">
        <v>38</v>
      </c>
      <c r="O174" s="152">
        <v>12.675000000000001</v>
      </c>
      <c r="P174" s="152">
        <f>O174*H174</f>
        <v>429.82192500000002</v>
      </c>
      <c r="Q174" s="152">
        <v>2.6814</v>
      </c>
      <c r="R174" s="152">
        <f>Q174*H174</f>
        <v>90.928955400000007</v>
      </c>
      <c r="S174" s="152">
        <v>0</v>
      </c>
      <c r="T174" s="153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4" t="s">
        <v>133</v>
      </c>
      <c r="AT174" s="154" t="s">
        <v>129</v>
      </c>
      <c r="AU174" s="154" t="s">
        <v>82</v>
      </c>
      <c r="AY174" s="18" t="s">
        <v>127</v>
      </c>
      <c r="BE174" s="155">
        <f>IF(N174="základní",J174,0)</f>
        <v>349283.3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8" t="s">
        <v>78</v>
      </c>
      <c r="BK174" s="155">
        <f>ROUND(I174*H174,2)</f>
        <v>349283.3</v>
      </c>
      <c r="BL174" s="18" t="s">
        <v>133</v>
      </c>
      <c r="BM174" s="154" t="s">
        <v>188</v>
      </c>
    </row>
    <row r="175" spans="1:65" s="14" customFormat="1" ht="10">
      <c r="B175" s="164"/>
      <c r="D175" s="157" t="s">
        <v>135</v>
      </c>
      <c r="E175" s="165" t="s">
        <v>1</v>
      </c>
      <c r="F175" s="166" t="s">
        <v>138</v>
      </c>
      <c r="H175" s="165" t="s">
        <v>1</v>
      </c>
      <c r="L175" s="164"/>
      <c r="M175" s="167"/>
      <c r="N175" s="168"/>
      <c r="O175" s="168"/>
      <c r="P175" s="168"/>
      <c r="Q175" s="168"/>
      <c r="R175" s="168"/>
      <c r="S175" s="168"/>
      <c r="T175" s="169"/>
      <c r="AT175" s="165" t="s">
        <v>135</v>
      </c>
      <c r="AU175" s="165" t="s">
        <v>82</v>
      </c>
      <c r="AV175" s="14" t="s">
        <v>78</v>
      </c>
      <c r="AW175" s="14" t="s">
        <v>30</v>
      </c>
      <c r="AX175" s="14" t="s">
        <v>73</v>
      </c>
      <c r="AY175" s="165" t="s">
        <v>127</v>
      </c>
    </row>
    <row r="176" spans="1:65" s="13" customFormat="1" ht="10">
      <c r="B176" s="156"/>
      <c r="D176" s="157" t="s">
        <v>135</v>
      </c>
      <c r="E176" s="158" t="s">
        <v>1</v>
      </c>
      <c r="F176" s="159" t="s">
        <v>189</v>
      </c>
      <c r="H176" s="160">
        <v>38.512999999999998</v>
      </c>
      <c r="L176" s="156"/>
      <c r="M176" s="161"/>
      <c r="N176" s="162"/>
      <c r="O176" s="162"/>
      <c r="P176" s="162"/>
      <c r="Q176" s="162"/>
      <c r="R176" s="162"/>
      <c r="S176" s="162"/>
      <c r="T176" s="163"/>
      <c r="AT176" s="158" t="s">
        <v>135</v>
      </c>
      <c r="AU176" s="158" t="s">
        <v>82</v>
      </c>
      <c r="AV176" s="13" t="s">
        <v>82</v>
      </c>
      <c r="AW176" s="13" t="s">
        <v>30</v>
      </c>
      <c r="AX176" s="13" t="s">
        <v>73</v>
      </c>
      <c r="AY176" s="158" t="s">
        <v>127</v>
      </c>
    </row>
    <row r="177" spans="1:65" s="13" customFormat="1" ht="10">
      <c r="B177" s="156"/>
      <c r="D177" s="157" t="s">
        <v>135</v>
      </c>
      <c r="E177" s="158" t="s">
        <v>1</v>
      </c>
      <c r="F177" s="159" t="s">
        <v>190</v>
      </c>
      <c r="H177" s="160">
        <v>-4.6020000000000003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135</v>
      </c>
      <c r="AU177" s="158" t="s">
        <v>82</v>
      </c>
      <c r="AV177" s="13" t="s">
        <v>82</v>
      </c>
      <c r="AW177" s="13" t="s">
        <v>30</v>
      </c>
      <c r="AX177" s="13" t="s">
        <v>73</v>
      </c>
      <c r="AY177" s="158" t="s">
        <v>127</v>
      </c>
    </row>
    <row r="178" spans="1:65" s="15" customFormat="1" ht="10">
      <c r="B178" s="170"/>
      <c r="D178" s="157" t="s">
        <v>135</v>
      </c>
      <c r="E178" s="171" t="s">
        <v>1</v>
      </c>
      <c r="F178" s="172" t="s">
        <v>141</v>
      </c>
      <c r="H178" s="173">
        <v>33.911000000000001</v>
      </c>
      <c r="L178" s="170"/>
      <c r="M178" s="174"/>
      <c r="N178" s="175"/>
      <c r="O178" s="175"/>
      <c r="P178" s="175"/>
      <c r="Q178" s="175"/>
      <c r="R178" s="175"/>
      <c r="S178" s="175"/>
      <c r="T178" s="176"/>
      <c r="AT178" s="171" t="s">
        <v>135</v>
      </c>
      <c r="AU178" s="171" t="s">
        <v>82</v>
      </c>
      <c r="AV178" s="15" t="s">
        <v>133</v>
      </c>
      <c r="AW178" s="15" t="s">
        <v>30</v>
      </c>
      <c r="AX178" s="15" t="s">
        <v>78</v>
      </c>
      <c r="AY178" s="171" t="s">
        <v>127</v>
      </c>
    </row>
    <row r="179" spans="1:65" s="2" customFormat="1" ht="24.15" customHeight="1">
      <c r="A179" s="30"/>
      <c r="B179" s="142"/>
      <c r="C179" s="143" t="s">
        <v>8</v>
      </c>
      <c r="D179" s="143" t="s">
        <v>129</v>
      </c>
      <c r="E179" s="144" t="s">
        <v>191</v>
      </c>
      <c r="F179" s="145" t="s">
        <v>192</v>
      </c>
      <c r="G179" s="146" t="s">
        <v>193</v>
      </c>
      <c r="H179" s="147">
        <v>30</v>
      </c>
      <c r="I179" s="148">
        <v>1760</v>
      </c>
      <c r="J179" s="148">
        <f>ROUND(I179*H179,2)</f>
        <v>52800</v>
      </c>
      <c r="K179" s="149"/>
      <c r="L179" s="31"/>
      <c r="M179" s="150" t="s">
        <v>1</v>
      </c>
      <c r="N179" s="151" t="s">
        <v>38</v>
      </c>
      <c r="O179" s="152">
        <v>3.1259999999999999</v>
      </c>
      <c r="P179" s="152">
        <f>O179*H179</f>
        <v>93.78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4" t="s">
        <v>133</v>
      </c>
      <c r="AT179" s="154" t="s">
        <v>129</v>
      </c>
      <c r="AU179" s="154" t="s">
        <v>82</v>
      </c>
      <c r="AY179" s="18" t="s">
        <v>127</v>
      </c>
      <c r="BE179" s="155">
        <f>IF(N179="základní",J179,0)</f>
        <v>52800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8" t="s">
        <v>78</v>
      </c>
      <c r="BK179" s="155">
        <f>ROUND(I179*H179,2)</f>
        <v>52800</v>
      </c>
      <c r="BL179" s="18" t="s">
        <v>133</v>
      </c>
      <c r="BM179" s="154" t="s">
        <v>194</v>
      </c>
    </row>
    <row r="180" spans="1:65" s="13" customFormat="1" ht="10">
      <c r="B180" s="156"/>
      <c r="D180" s="157" t="s">
        <v>135</v>
      </c>
      <c r="E180" s="158" t="s">
        <v>1</v>
      </c>
      <c r="F180" s="159" t="s">
        <v>195</v>
      </c>
      <c r="H180" s="160">
        <v>10.5</v>
      </c>
      <c r="L180" s="156"/>
      <c r="M180" s="161"/>
      <c r="N180" s="162"/>
      <c r="O180" s="162"/>
      <c r="P180" s="162"/>
      <c r="Q180" s="162"/>
      <c r="R180" s="162"/>
      <c r="S180" s="162"/>
      <c r="T180" s="163"/>
      <c r="AT180" s="158" t="s">
        <v>135</v>
      </c>
      <c r="AU180" s="158" t="s">
        <v>82</v>
      </c>
      <c r="AV180" s="13" t="s">
        <v>82</v>
      </c>
      <c r="AW180" s="13" t="s">
        <v>30</v>
      </c>
      <c r="AX180" s="13" t="s">
        <v>73</v>
      </c>
      <c r="AY180" s="158" t="s">
        <v>127</v>
      </c>
    </row>
    <row r="181" spans="1:65" s="13" customFormat="1" ht="10">
      <c r="B181" s="156"/>
      <c r="D181" s="157" t="s">
        <v>135</v>
      </c>
      <c r="E181" s="158" t="s">
        <v>1</v>
      </c>
      <c r="F181" s="159" t="s">
        <v>196</v>
      </c>
      <c r="H181" s="160">
        <v>3.5</v>
      </c>
      <c r="L181" s="156"/>
      <c r="M181" s="161"/>
      <c r="N181" s="162"/>
      <c r="O181" s="162"/>
      <c r="P181" s="162"/>
      <c r="Q181" s="162"/>
      <c r="R181" s="162"/>
      <c r="S181" s="162"/>
      <c r="T181" s="163"/>
      <c r="AT181" s="158" t="s">
        <v>135</v>
      </c>
      <c r="AU181" s="158" t="s">
        <v>82</v>
      </c>
      <c r="AV181" s="13" t="s">
        <v>82</v>
      </c>
      <c r="AW181" s="13" t="s">
        <v>30</v>
      </c>
      <c r="AX181" s="13" t="s">
        <v>73</v>
      </c>
      <c r="AY181" s="158" t="s">
        <v>127</v>
      </c>
    </row>
    <row r="182" spans="1:65" s="13" customFormat="1" ht="10">
      <c r="B182" s="156"/>
      <c r="D182" s="157" t="s">
        <v>135</v>
      </c>
      <c r="E182" s="158" t="s">
        <v>1</v>
      </c>
      <c r="F182" s="159" t="s">
        <v>197</v>
      </c>
      <c r="H182" s="160">
        <v>16</v>
      </c>
      <c r="L182" s="156"/>
      <c r="M182" s="161"/>
      <c r="N182" s="162"/>
      <c r="O182" s="162"/>
      <c r="P182" s="162"/>
      <c r="Q182" s="162"/>
      <c r="R182" s="162"/>
      <c r="S182" s="162"/>
      <c r="T182" s="163"/>
      <c r="AT182" s="158" t="s">
        <v>135</v>
      </c>
      <c r="AU182" s="158" t="s">
        <v>82</v>
      </c>
      <c r="AV182" s="13" t="s">
        <v>82</v>
      </c>
      <c r="AW182" s="13" t="s">
        <v>30</v>
      </c>
      <c r="AX182" s="13" t="s">
        <v>73</v>
      </c>
      <c r="AY182" s="158" t="s">
        <v>127</v>
      </c>
    </row>
    <row r="183" spans="1:65" s="15" customFormat="1" ht="10">
      <c r="B183" s="170"/>
      <c r="D183" s="157" t="s">
        <v>135</v>
      </c>
      <c r="E183" s="171" t="s">
        <v>1</v>
      </c>
      <c r="F183" s="172" t="s">
        <v>141</v>
      </c>
      <c r="H183" s="173">
        <v>30</v>
      </c>
      <c r="L183" s="170"/>
      <c r="M183" s="174"/>
      <c r="N183" s="175"/>
      <c r="O183" s="175"/>
      <c r="P183" s="175"/>
      <c r="Q183" s="175"/>
      <c r="R183" s="175"/>
      <c r="S183" s="175"/>
      <c r="T183" s="176"/>
      <c r="AT183" s="171" t="s">
        <v>135</v>
      </c>
      <c r="AU183" s="171" t="s">
        <v>82</v>
      </c>
      <c r="AV183" s="15" t="s">
        <v>133</v>
      </c>
      <c r="AW183" s="15" t="s">
        <v>30</v>
      </c>
      <c r="AX183" s="15" t="s">
        <v>78</v>
      </c>
      <c r="AY183" s="171" t="s">
        <v>127</v>
      </c>
    </row>
    <row r="184" spans="1:65" s="2" customFormat="1" ht="24.15" customHeight="1">
      <c r="A184" s="30"/>
      <c r="B184" s="142"/>
      <c r="C184" s="143" t="s">
        <v>198</v>
      </c>
      <c r="D184" s="143" t="s">
        <v>129</v>
      </c>
      <c r="E184" s="144" t="s">
        <v>199</v>
      </c>
      <c r="F184" s="145" t="s">
        <v>200</v>
      </c>
      <c r="G184" s="146" t="s">
        <v>132</v>
      </c>
      <c r="H184" s="147">
        <v>0.78700000000000003</v>
      </c>
      <c r="I184" s="148">
        <v>10800</v>
      </c>
      <c r="J184" s="148">
        <f>ROUND(I184*H184,2)</f>
        <v>8499.6</v>
      </c>
      <c r="K184" s="149"/>
      <c r="L184" s="31"/>
      <c r="M184" s="150" t="s">
        <v>1</v>
      </c>
      <c r="N184" s="151" t="s">
        <v>38</v>
      </c>
      <c r="O184" s="152">
        <v>9.57</v>
      </c>
      <c r="P184" s="152">
        <f>O184*H184</f>
        <v>7.5315900000000005</v>
      </c>
      <c r="Q184" s="152">
        <v>1.8998600000000001</v>
      </c>
      <c r="R184" s="152">
        <f>Q184*H184</f>
        <v>1.4951898200000002</v>
      </c>
      <c r="S184" s="152">
        <v>0</v>
      </c>
      <c r="T184" s="153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4" t="s">
        <v>133</v>
      </c>
      <c r="AT184" s="154" t="s">
        <v>129</v>
      </c>
      <c r="AU184" s="154" t="s">
        <v>82</v>
      </c>
      <c r="AY184" s="18" t="s">
        <v>127</v>
      </c>
      <c r="BE184" s="155">
        <f>IF(N184="základní",J184,0)</f>
        <v>8499.6</v>
      </c>
      <c r="BF184" s="155">
        <f>IF(N184="snížená",J184,0)</f>
        <v>0</v>
      </c>
      <c r="BG184" s="155">
        <f>IF(N184="zákl. přenesená",J184,0)</f>
        <v>0</v>
      </c>
      <c r="BH184" s="155">
        <f>IF(N184="sníž. přenesená",J184,0)</f>
        <v>0</v>
      </c>
      <c r="BI184" s="155">
        <f>IF(N184="nulová",J184,0)</f>
        <v>0</v>
      </c>
      <c r="BJ184" s="18" t="s">
        <v>78</v>
      </c>
      <c r="BK184" s="155">
        <f>ROUND(I184*H184,2)</f>
        <v>8499.6</v>
      </c>
      <c r="BL184" s="18" t="s">
        <v>133</v>
      </c>
      <c r="BM184" s="154" t="s">
        <v>201</v>
      </c>
    </row>
    <row r="185" spans="1:65" s="13" customFormat="1" ht="10">
      <c r="B185" s="156"/>
      <c r="D185" s="157" t="s">
        <v>135</v>
      </c>
      <c r="E185" s="158" t="s">
        <v>1</v>
      </c>
      <c r="F185" s="159" t="s">
        <v>202</v>
      </c>
      <c r="H185" s="160">
        <v>0.59499999999999997</v>
      </c>
      <c r="L185" s="156"/>
      <c r="M185" s="161"/>
      <c r="N185" s="162"/>
      <c r="O185" s="162"/>
      <c r="P185" s="162"/>
      <c r="Q185" s="162"/>
      <c r="R185" s="162"/>
      <c r="S185" s="162"/>
      <c r="T185" s="163"/>
      <c r="AT185" s="158" t="s">
        <v>135</v>
      </c>
      <c r="AU185" s="158" t="s">
        <v>82</v>
      </c>
      <c r="AV185" s="13" t="s">
        <v>82</v>
      </c>
      <c r="AW185" s="13" t="s">
        <v>30</v>
      </c>
      <c r="AX185" s="13" t="s">
        <v>73</v>
      </c>
      <c r="AY185" s="158" t="s">
        <v>127</v>
      </c>
    </row>
    <row r="186" spans="1:65" s="13" customFormat="1" ht="10">
      <c r="B186" s="156"/>
      <c r="D186" s="157" t="s">
        <v>135</v>
      </c>
      <c r="E186" s="158" t="s">
        <v>1</v>
      </c>
      <c r="F186" s="159" t="s">
        <v>203</v>
      </c>
      <c r="H186" s="160">
        <v>3.5999999999999997E-2</v>
      </c>
      <c r="L186" s="156"/>
      <c r="M186" s="161"/>
      <c r="N186" s="162"/>
      <c r="O186" s="162"/>
      <c r="P186" s="162"/>
      <c r="Q186" s="162"/>
      <c r="R186" s="162"/>
      <c r="S186" s="162"/>
      <c r="T186" s="163"/>
      <c r="AT186" s="158" t="s">
        <v>135</v>
      </c>
      <c r="AU186" s="158" t="s">
        <v>82</v>
      </c>
      <c r="AV186" s="13" t="s">
        <v>82</v>
      </c>
      <c r="AW186" s="13" t="s">
        <v>30</v>
      </c>
      <c r="AX186" s="13" t="s">
        <v>73</v>
      </c>
      <c r="AY186" s="158" t="s">
        <v>127</v>
      </c>
    </row>
    <row r="187" spans="1:65" s="13" customFormat="1" ht="10">
      <c r="B187" s="156"/>
      <c r="D187" s="157" t="s">
        <v>135</v>
      </c>
      <c r="E187" s="158" t="s">
        <v>1</v>
      </c>
      <c r="F187" s="159" t="s">
        <v>204</v>
      </c>
      <c r="H187" s="160">
        <v>0.156</v>
      </c>
      <c r="L187" s="156"/>
      <c r="M187" s="161"/>
      <c r="N187" s="162"/>
      <c r="O187" s="162"/>
      <c r="P187" s="162"/>
      <c r="Q187" s="162"/>
      <c r="R187" s="162"/>
      <c r="S187" s="162"/>
      <c r="T187" s="163"/>
      <c r="AT187" s="158" t="s">
        <v>135</v>
      </c>
      <c r="AU187" s="158" t="s">
        <v>82</v>
      </c>
      <c r="AV187" s="13" t="s">
        <v>82</v>
      </c>
      <c r="AW187" s="13" t="s">
        <v>30</v>
      </c>
      <c r="AX187" s="13" t="s">
        <v>73</v>
      </c>
      <c r="AY187" s="158" t="s">
        <v>127</v>
      </c>
    </row>
    <row r="188" spans="1:65" s="15" customFormat="1" ht="10">
      <c r="B188" s="170"/>
      <c r="D188" s="157" t="s">
        <v>135</v>
      </c>
      <c r="E188" s="171" t="s">
        <v>1</v>
      </c>
      <c r="F188" s="172" t="s">
        <v>141</v>
      </c>
      <c r="H188" s="173">
        <v>0.78700000000000003</v>
      </c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135</v>
      </c>
      <c r="AU188" s="171" t="s">
        <v>82</v>
      </c>
      <c r="AV188" s="15" t="s">
        <v>133</v>
      </c>
      <c r="AW188" s="15" t="s">
        <v>30</v>
      </c>
      <c r="AX188" s="15" t="s">
        <v>78</v>
      </c>
      <c r="AY188" s="171" t="s">
        <v>127</v>
      </c>
    </row>
    <row r="189" spans="1:65" s="2" customFormat="1" ht="33" customHeight="1">
      <c r="A189" s="30"/>
      <c r="B189" s="142"/>
      <c r="C189" s="143" t="s">
        <v>205</v>
      </c>
      <c r="D189" s="143" t="s">
        <v>129</v>
      </c>
      <c r="E189" s="144" t="s">
        <v>206</v>
      </c>
      <c r="F189" s="145" t="s">
        <v>207</v>
      </c>
      <c r="G189" s="146" t="s">
        <v>147</v>
      </c>
      <c r="H189" s="147">
        <v>7</v>
      </c>
      <c r="I189" s="148">
        <v>732</v>
      </c>
      <c r="J189" s="148">
        <f>ROUND(I189*H189,2)</f>
        <v>5124</v>
      </c>
      <c r="K189" s="149"/>
      <c r="L189" s="31"/>
      <c r="M189" s="150" t="s">
        <v>1</v>
      </c>
      <c r="N189" s="151" t="s">
        <v>38</v>
      </c>
      <c r="O189" s="152">
        <v>0.94</v>
      </c>
      <c r="P189" s="152">
        <f>O189*H189</f>
        <v>6.58</v>
      </c>
      <c r="Q189" s="152">
        <v>0.11576</v>
      </c>
      <c r="R189" s="152">
        <f>Q189*H189</f>
        <v>0.81032000000000004</v>
      </c>
      <c r="S189" s="152">
        <v>0</v>
      </c>
      <c r="T189" s="153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4" t="s">
        <v>133</v>
      </c>
      <c r="AT189" s="154" t="s">
        <v>129</v>
      </c>
      <c r="AU189" s="154" t="s">
        <v>82</v>
      </c>
      <c r="AY189" s="18" t="s">
        <v>127</v>
      </c>
      <c r="BE189" s="155">
        <f>IF(N189="základní",J189,0)</f>
        <v>5124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8" t="s">
        <v>78</v>
      </c>
      <c r="BK189" s="155">
        <f>ROUND(I189*H189,2)</f>
        <v>5124</v>
      </c>
      <c r="BL189" s="18" t="s">
        <v>133</v>
      </c>
      <c r="BM189" s="154" t="s">
        <v>208</v>
      </c>
    </row>
    <row r="190" spans="1:65" s="13" customFormat="1" ht="10">
      <c r="B190" s="156"/>
      <c r="D190" s="157" t="s">
        <v>135</v>
      </c>
      <c r="E190" s="158" t="s">
        <v>1</v>
      </c>
      <c r="F190" s="159" t="s">
        <v>209</v>
      </c>
      <c r="H190" s="160">
        <v>7</v>
      </c>
      <c r="L190" s="156"/>
      <c r="M190" s="161"/>
      <c r="N190" s="162"/>
      <c r="O190" s="162"/>
      <c r="P190" s="162"/>
      <c r="Q190" s="162"/>
      <c r="R190" s="162"/>
      <c r="S190" s="162"/>
      <c r="T190" s="163"/>
      <c r="AT190" s="158" t="s">
        <v>135</v>
      </c>
      <c r="AU190" s="158" t="s">
        <v>82</v>
      </c>
      <c r="AV190" s="13" t="s">
        <v>82</v>
      </c>
      <c r="AW190" s="13" t="s">
        <v>30</v>
      </c>
      <c r="AX190" s="13" t="s">
        <v>78</v>
      </c>
      <c r="AY190" s="158" t="s">
        <v>127</v>
      </c>
    </row>
    <row r="191" spans="1:65" s="2" customFormat="1" ht="66.75" customHeight="1">
      <c r="A191" s="30"/>
      <c r="B191" s="142"/>
      <c r="C191" s="143" t="s">
        <v>210</v>
      </c>
      <c r="D191" s="143" t="s">
        <v>129</v>
      </c>
      <c r="E191" s="144" t="s">
        <v>211</v>
      </c>
      <c r="F191" s="145" t="s">
        <v>212</v>
      </c>
      <c r="G191" s="146" t="s">
        <v>193</v>
      </c>
      <c r="H191" s="147">
        <v>15</v>
      </c>
      <c r="I191" s="148">
        <v>3600</v>
      </c>
      <c r="J191" s="148">
        <f>ROUND(I191*H191,2)</f>
        <v>54000</v>
      </c>
      <c r="K191" s="149"/>
      <c r="L191" s="31"/>
      <c r="M191" s="150" t="s">
        <v>1</v>
      </c>
      <c r="N191" s="151" t="s">
        <v>38</v>
      </c>
      <c r="O191" s="152">
        <v>3.589</v>
      </c>
      <c r="P191" s="152">
        <f>O191*H191</f>
        <v>53.835000000000001</v>
      </c>
      <c r="Q191" s="152">
        <v>2.2720000000000001E-2</v>
      </c>
      <c r="R191" s="152">
        <f>Q191*H191</f>
        <v>0.34079999999999999</v>
      </c>
      <c r="S191" s="152">
        <v>4.0000000000000003E-5</v>
      </c>
      <c r="T191" s="153">
        <f>S191*H191</f>
        <v>6.0000000000000006E-4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4" t="s">
        <v>133</v>
      </c>
      <c r="AT191" s="154" t="s">
        <v>129</v>
      </c>
      <c r="AU191" s="154" t="s">
        <v>82</v>
      </c>
      <c r="AY191" s="18" t="s">
        <v>127</v>
      </c>
      <c r="BE191" s="155">
        <f>IF(N191="základní",J191,0)</f>
        <v>54000</v>
      </c>
      <c r="BF191" s="155">
        <f>IF(N191="snížená",J191,0)</f>
        <v>0</v>
      </c>
      <c r="BG191" s="155">
        <f>IF(N191="zákl. přenesená",J191,0)</f>
        <v>0</v>
      </c>
      <c r="BH191" s="155">
        <f>IF(N191="sníž. přenesená",J191,0)</f>
        <v>0</v>
      </c>
      <c r="BI191" s="155">
        <f>IF(N191="nulová",J191,0)</f>
        <v>0</v>
      </c>
      <c r="BJ191" s="18" t="s">
        <v>78</v>
      </c>
      <c r="BK191" s="155">
        <f>ROUND(I191*H191,2)</f>
        <v>54000</v>
      </c>
      <c r="BL191" s="18" t="s">
        <v>133</v>
      </c>
      <c r="BM191" s="154" t="s">
        <v>213</v>
      </c>
    </row>
    <row r="192" spans="1:65" s="13" customFormat="1" ht="10">
      <c r="B192" s="156"/>
      <c r="D192" s="157" t="s">
        <v>135</v>
      </c>
      <c r="E192" s="158" t="s">
        <v>1</v>
      </c>
      <c r="F192" s="159" t="s">
        <v>214</v>
      </c>
      <c r="H192" s="160">
        <v>15</v>
      </c>
      <c r="L192" s="156"/>
      <c r="M192" s="161"/>
      <c r="N192" s="162"/>
      <c r="O192" s="162"/>
      <c r="P192" s="162"/>
      <c r="Q192" s="162"/>
      <c r="R192" s="162"/>
      <c r="S192" s="162"/>
      <c r="T192" s="163"/>
      <c r="AT192" s="158" t="s">
        <v>135</v>
      </c>
      <c r="AU192" s="158" t="s">
        <v>82</v>
      </c>
      <c r="AV192" s="13" t="s">
        <v>82</v>
      </c>
      <c r="AW192" s="13" t="s">
        <v>30</v>
      </c>
      <c r="AX192" s="13" t="s">
        <v>78</v>
      </c>
      <c r="AY192" s="158" t="s">
        <v>127</v>
      </c>
    </row>
    <row r="193" spans="1:65" s="2" customFormat="1" ht="24.15" customHeight="1">
      <c r="A193" s="30"/>
      <c r="B193" s="142"/>
      <c r="C193" s="143" t="s">
        <v>215</v>
      </c>
      <c r="D193" s="143" t="s">
        <v>129</v>
      </c>
      <c r="E193" s="144" t="s">
        <v>216</v>
      </c>
      <c r="F193" s="145" t="s">
        <v>217</v>
      </c>
      <c r="G193" s="146" t="s">
        <v>147</v>
      </c>
      <c r="H193" s="147">
        <v>20.385999999999999</v>
      </c>
      <c r="I193" s="148">
        <v>3330</v>
      </c>
      <c r="J193" s="148">
        <f>ROUND(I193*H193,2)</f>
        <v>67885.38</v>
      </c>
      <c r="K193" s="149"/>
      <c r="L193" s="31"/>
      <c r="M193" s="150" t="s">
        <v>1</v>
      </c>
      <c r="N193" s="151" t="s">
        <v>38</v>
      </c>
      <c r="O193" s="152">
        <v>2.2360000000000002</v>
      </c>
      <c r="P193" s="152">
        <f>O193*H193</f>
        <v>45.583096000000005</v>
      </c>
      <c r="Q193" s="152">
        <v>0.45432</v>
      </c>
      <c r="R193" s="152">
        <f>Q193*H193</f>
        <v>9.2617675199999994</v>
      </c>
      <c r="S193" s="152">
        <v>0</v>
      </c>
      <c r="T193" s="153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4" t="s">
        <v>133</v>
      </c>
      <c r="AT193" s="154" t="s">
        <v>129</v>
      </c>
      <c r="AU193" s="154" t="s">
        <v>82</v>
      </c>
      <c r="AY193" s="18" t="s">
        <v>127</v>
      </c>
      <c r="BE193" s="155">
        <f>IF(N193="základní",J193,0)</f>
        <v>67885.38</v>
      </c>
      <c r="BF193" s="155">
        <f>IF(N193="snížená",J193,0)</f>
        <v>0</v>
      </c>
      <c r="BG193" s="155">
        <f>IF(N193="zákl. přenesená",J193,0)</f>
        <v>0</v>
      </c>
      <c r="BH193" s="155">
        <f>IF(N193="sníž. přenesená",J193,0)</f>
        <v>0</v>
      </c>
      <c r="BI193" s="155">
        <f>IF(N193="nulová",J193,0)</f>
        <v>0</v>
      </c>
      <c r="BJ193" s="18" t="s">
        <v>78</v>
      </c>
      <c r="BK193" s="155">
        <f>ROUND(I193*H193,2)</f>
        <v>67885.38</v>
      </c>
      <c r="BL193" s="18" t="s">
        <v>133</v>
      </c>
      <c r="BM193" s="154" t="s">
        <v>218</v>
      </c>
    </row>
    <row r="194" spans="1:65" s="14" customFormat="1" ht="10">
      <c r="B194" s="164"/>
      <c r="D194" s="157" t="s">
        <v>135</v>
      </c>
      <c r="E194" s="165" t="s">
        <v>1</v>
      </c>
      <c r="F194" s="166" t="s">
        <v>219</v>
      </c>
      <c r="H194" s="165" t="s">
        <v>1</v>
      </c>
      <c r="L194" s="164"/>
      <c r="M194" s="167"/>
      <c r="N194" s="168"/>
      <c r="O194" s="168"/>
      <c r="P194" s="168"/>
      <c r="Q194" s="168"/>
      <c r="R194" s="168"/>
      <c r="S194" s="168"/>
      <c r="T194" s="169"/>
      <c r="AT194" s="165" t="s">
        <v>135</v>
      </c>
      <c r="AU194" s="165" t="s">
        <v>82</v>
      </c>
      <c r="AV194" s="14" t="s">
        <v>78</v>
      </c>
      <c r="AW194" s="14" t="s">
        <v>30</v>
      </c>
      <c r="AX194" s="14" t="s">
        <v>73</v>
      </c>
      <c r="AY194" s="165" t="s">
        <v>127</v>
      </c>
    </row>
    <row r="195" spans="1:65" s="13" customFormat="1" ht="10">
      <c r="B195" s="156"/>
      <c r="D195" s="157" t="s">
        <v>135</v>
      </c>
      <c r="E195" s="158" t="s">
        <v>1</v>
      </c>
      <c r="F195" s="159" t="s">
        <v>220</v>
      </c>
      <c r="H195" s="160">
        <v>1.24</v>
      </c>
      <c r="L195" s="156"/>
      <c r="M195" s="161"/>
      <c r="N195" s="162"/>
      <c r="O195" s="162"/>
      <c r="P195" s="162"/>
      <c r="Q195" s="162"/>
      <c r="R195" s="162"/>
      <c r="S195" s="162"/>
      <c r="T195" s="163"/>
      <c r="AT195" s="158" t="s">
        <v>135</v>
      </c>
      <c r="AU195" s="158" t="s">
        <v>82</v>
      </c>
      <c r="AV195" s="13" t="s">
        <v>82</v>
      </c>
      <c r="AW195" s="13" t="s">
        <v>30</v>
      </c>
      <c r="AX195" s="13" t="s">
        <v>73</v>
      </c>
      <c r="AY195" s="158" t="s">
        <v>127</v>
      </c>
    </row>
    <row r="196" spans="1:65" s="13" customFormat="1" ht="10">
      <c r="B196" s="156"/>
      <c r="D196" s="157" t="s">
        <v>135</v>
      </c>
      <c r="E196" s="158" t="s">
        <v>1</v>
      </c>
      <c r="F196" s="159" t="s">
        <v>221</v>
      </c>
      <c r="H196" s="160">
        <v>1.53</v>
      </c>
      <c r="L196" s="156"/>
      <c r="M196" s="161"/>
      <c r="N196" s="162"/>
      <c r="O196" s="162"/>
      <c r="P196" s="162"/>
      <c r="Q196" s="162"/>
      <c r="R196" s="162"/>
      <c r="S196" s="162"/>
      <c r="T196" s="163"/>
      <c r="AT196" s="158" t="s">
        <v>135</v>
      </c>
      <c r="AU196" s="158" t="s">
        <v>82</v>
      </c>
      <c r="AV196" s="13" t="s">
        <v>82</v>
      </c>
      <c r="AW196" s="13" t="s">
        <v>30</v>
      </c>
      <c r="AX196" s="13" t="s">
        <v>73</v>
      </c>
      <c r="AY196" s="158" t="s">
        <v>127</v>
      </c>
    </row>
    <row r="197" spans="1:65" s="13" customFormat="1" ht="10">
      <c r="B197" s="156"/>
      <c r="D197" s="157" t="s">
        <v>135</v>
      </c>
      <c r="E197" s="158" t="s">
        <v>1</v>
      </c>
      <c r="F197" s="159" t="s">
        <v>222</v>
      </c>
      <c r="H197" s="160">
        <v>3.87</v>
      </c>
      <c r="L197" s="156"/>
      <c r="M197" s="161"/>
      <c r="N197" s="162"/>
      <c r="O197" s="162"/>
      <c r="P197" s="162"/>
      <c r="Q197" s="162"/>
      <c r="R197" s="162"/>
      <c r="S197" s="162"/>
      <c r="T197" s="163"/>
      <c r="AT197" s="158" t="s">
        <v>135</v>
      </c>
      <c r="AU197" s="158" t="s">
        <v>82</v>
      </c>
      <c r="AV197" s="13" t="s">
        <v>82</v>
      </c>
      <c r="AW197" s="13" t="s">
        <v>30</v>
      </c>
      <c r="AX197" s="13" t="s">
        <v>73</v>
      </c>
      <c r="AY197" s="158" t="s">
        <v>127</v>
      </c>
    </row>
    <row r="198" spans="1:65" s="13" customFormat="1" ht="10">
      <c r="B198" s="156"/>
      <c r="D198" s="157" t="s">
        <v>135</v>
      </c>
      <c r="E198" s="158" t="s">
        <v>1</v>
      </c>
      <c r="F198" s="159" t="s">
        <v>223</v>
      </c>
      <c r="H198" s="160">
        <v>4.0140000000000002</v>
      </c>
      <c r="L198" s="156"/>
      <c r="M198" s="161"/>
      <c r="N198" s="162"/>
      <c r="O198" s="162"/>
      <c r="P198" s="162"/>
      <c r="Q198" s="162"/>
      <c r="R198" s="162"/>
      <c r="S198" s="162"/>
      <c r="T198" s="163"/>
      <c r="AT198" s="158" t="s">
        <v>135</v>
      </c>
      <c r="AU198" s="158" t="s">
        <v>82</v>
      </c>
      <c r="AV198" s="13" t="s">
        <v>82</v>
      </c>
      <c r="AW198" s="13" t="s">
        <v>30</v>
      </c>
      <c r="AX198" s="13" t="s">
        <v>73</v>
      </c>
      <c r="AY198" s="158" t="s">
        <v>127</v>
      </c>
    </row>
    <row r="199" spans="1:65" s="13" customFormat="1" ht="10">
      <c r="B199" s="156"/>
      <c r="D199" s="157" t="s">
        <v>135</v>
      </c>
      <c r="E199" s="158" t="s">
        <v>1</v>
      </c>
      <c r="F199" s="159" t="s">
        <v>224</v>
      </c>
      <c r="H199" s="160">
        <v>0.15</v>
      </c>
      <c r="L199" s="156"/>
      <c r="M199" s="161"/>
      <c r="N199" s="162"/>
      <c r="O199" s="162"/>
      <c r="P199" s="162"/>
      <c r="Q199" s="162"/>
      <c r="R199" s="162"/>
      <c r="S199" s="162"/>
      <c r="T199" s="163"/>
      <c r="AT199" s="158" t="s">
        <v>135</v>
      </c>
      <c r="AU199" s="158" t="s">
        <v>82</v>
      </c>
      <c r="AV199" s="13" t="s">
        <v>82</v>
      </c>
      <c r="AW199" s="13" t="s">
        <v>30</v>
      </c>
      <c r="AX199" s="13" t="s">
        <v>73</v>
      </c>
      <c r="AY199" s="158" t="s">
        <v>127</v>
      </c>
    </row>
    <row r="200" spans="1:65" s="13" customFormat="1" ht="10">
      <c r="B200" s="156"/>
      <c r="D200" s="157" t="s">
        <v>135</v>
      </c>
      <c r="E200" s="158" t="s">
        <v>1</v>
      </c>
      <c r="F200" s="159" t="s">
        <v>225</v>
      </c>
      <c r="H200" s="160">
        <v>1.8819999999999999</v>
      </c>
      <c r="L200" s="156"/>
      <c r="M200" s="161"/>
      <c r="N200" s="162"/>
      <c r="O200" s="162"/>
      <c r="P200" s="162"/>
      <c r="Q200" s="162"/>
      <c r="R200" s="162"/>
      <c r="S200" s="162"/>
      <c r="T200" s="163"/>
      <c r="AT200" s="158" t="s">
        <v>135</v>
      </c>
      <c r="AU200" s="158" t="s">
        <v>82</v>
      </c>
      <c r="AV200" s="13" t="s">
        <v>82</v>
      </c>
      <c r="AW200" s="13" t="s">
        <v>30</v>
      </c>
      <c r="AX200" s="13" t="s">
        <v>73</v>
      </c>
      <c r="AY200" s="158" t="s">
        <v>127</v>
      </c>
    </row>
    <row r="201" spans="1:65" s="13" customFormat="1" ht="10">
      <c r="B201" s="156"/>
      <c r="D201" s="157" t="s">
        <v>135</v>
      </c>
      <c r="E201" s="158" t="s">
        <v>1</v>
      </c>
      <c r="F201" s="159" t="s">
        <v>226</v>
      </c>
      <c r="H201" s="160">
        <v>3.7</v>
      </c>
      <c r="L201" s="156"/>
      <c r="M201" s="161"/>
      <c r="N201" s="162"/>
      <c r="O201" s="162"/>
      <c r="P201" s="162"/>
      <c r="Q201" s="162"/>
      <c r="R201" s="162"/>
      <c r="S201" s="162"/>
      <c r="T201" s="163"/>
      <c r="AT201" s="158" t="s">
        <v>135</v>
      </c>
      <c r="AU201" s="158" t="s">
        <v>82</v>
      </c>
      <c r="AV201" s="13" t="s">
        <v>82</v>
      </c>
      <c r="AW201" s="13" t="s">
        <v>30</v>
      </c>
      <c r="AX201" s="13" t="s">
        <v>73</v>
      </c>
      <c r="AY201" s="158" t="s">
        <v>127</v>
      </c>
    </row>
    <row r="202" spans="1:65" s="13" customFormat="1" ht="10">
      <c r="B202" s="156"/>
      <c r="D202" s="157" t="s">
        <v>135</v>
      </c>
      <c r="E202" s="158" t="s">
        <v>1</v>
      </c>
      <c r="F202" s="159" t="s">
        <v>227</v>
      </c>
      <c r="H202" s="160">
        <v>4</v>
      </c>
      <c r="L202" s="156"/>
      <c r="M202" s="161"/>
      <c r="N202" s="162"/>
      <c r="O202" s="162"/>
      <c r="P202" s="162"/>
      <c r="Q202" s="162"/>
      <c r="R202" s="162"/>
      <c r="S202" s="162"/>
      <c r="T202" s="163"/>
      <c r="AT202" s="158" t="s">
        <v>135</v>
      </c>
      <c r="AU202" s="158" t="s">
        <v>82</v>
      </c>
      <c r="AV202" s="13" t="s">
        <v>82</v>
      </c>
      <c r="AW202" s="13" t="s">
        <v>30</v>
      </c>
      <c r="AX202" s="13" t="s">
        <v>73</v>
      </c>
      <c r="AY202" s="158" t="s">
        <v>127</v>
      </c>
    </row>
    <row r="203" spans="1:65" s="15" customFormat="1" ht="10">
      <c r="B203" s="170"/>
      <c r="D203" s="157" t="s">
        <v>135</v>
      </c>
      <c r="E203" s="171" t="s">
        <v>1</v>
      </c>
      <c r="F203" s="172" t="s">
        <v>141</v>
      </c>
      <c r="H203" s="173">
        <v>20.385999999999999</v>
      </c>
      <c r="L203" s="170"/>
      <c r="M203" s="174"/>
      <c r="N203" s="175"/>
      <c r="O203" s="175"/>
      <c r="P203" s="175"/>
      <c r="Q203" s="175"/>
      <c r="R203" s="175"/>
      <c r="S203" s="175"/>
      <c r="T203" s="176"/>
      <c r="AT203" s="171" t="s">
        <v>135</v>
      </c>
      <c r="AU203" s="171" t="s">
        <v>82</v>
      </c>
      <c r="AV203" s="15" t="s">
        <v>133</v>
      </c>
      <c r="AW203" s="15" t="s">
        <v>30</v>
      </c>
      <c r="AX203" s="15" t="s">
        <v>78</v>
      </c>
      <c r="AY203" s="171" t="s">
        <v>127</v>
      </c>
    </row>
    <row r="204" spans="1:65" s="2" customFormat="1" ht="16.5" customHeight="1">
      <c r="A204" s="30"/>
      <c r="B204" s="142"/>
      <c r="C204" s="143" t="s">
        <v>228</v>
      </c>
      <c r="D204" s="143" t="s">
        <v>129</v>
      </c>
      <c r="E204" s="144" t="s">
        <v>229</v>
      </c>
      <c r="F204" s="145" t="s">
        <v>230</v>
      </c>
      <c r="G204" s="146" t="s">
        <v>193</v>
      </c>
      <c r="H204" s="147">
        <v>20.2</v>
      </c>
      <c r="I204" s="148">
        <v>1039</v>
      </c>
      <c r="J204" s="148">
        <f>ROUND(I204*H204,2)</f>
        <v>20987.8</v>
      </c>
      <c r="K204" s="149"/>
      <c r="L204" s="31"/>
      <c r="M204" s="150" t="s">
        <v>1</v>
      </c>
      <c r="N204" s="151" t="s">
        <v>38</v>
      </c>
      <c r="O204" s="152">
        <v>0.63</v>
      </c>
      <c r="P204" s="152">
        <f>O204*H204</f>
        <v>12.725999999999999</v>
      </c>
      <c r="Q204" s="152">
        <v>5.7610000000000001E-2</v>
      </c>
      <c r="R204" s="152">
        <f>Q204*H204</f>
        <v>1.1637219999999999</v>
      </c>
      <c r="S204" s="152">
        <v>0</v>
      </c>
      <c r="T204" s="153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4" t="s">
        <v>133</v>
      </c>
      <c r="AT204" s="154" t="s">
        <v>129</v>
      </c>
      <c r="AU204" s="154" t="s">
        <v>82</v>
      </c>
      <c r="AY204" s="18" t="s">
        <v>127</v>
      </c>
      <c r="BE204" s="155">
        <f>IF(N204="základní",J204,0)</f>
        <v>20987.8</v>
      </c>
      <c r="BF204" s="155">
        <f>IF(N204="snížená",J204,0)</f>
        <v>0</v>
      </c>
      <c r="BG204" s="155">
        <f>IF(N204="zákl. přenesená",J204,0)</f>
        <v>0</v>
      </c>
      <c r="BH204" s="155">
        <f>IF(N204="sníž. přenesená",J204,0)</f>
        <v>0</v>
      </c>
      <c r="BI204" s="155">
        <f>IF(N204="nulová",J204,0)</f>
        <v>0</v>
      </c>
      <c r="BJ204" s="18" t="s">
        <v>78</v>
      </c>
      <c r="BK204" s="155">
        <f>ROUND(I204*H204,2)</f>
        <v>20987.8</v>
      </c>
      <c r="BL204" s="18" t="s">
        <v>133</v>
      </c>
      <c r="BM204" s="154" t="s">
        <v>231</v>
      </c>
    </row>
    <row r="205" spans="1:65" s="14" customFormat="1" ht="10">
      <c r="B205" s="164"/>
      <c r="D205" s="157" t="s">
        <v>135</v>
      </c>
      <c r="E205" s="165" t="s">
        <v>1</v>
      </c>
      <c r="F205" s="166" t="s">
        <v>232</v>
      </c>
      <c r="H205" s="165" t="s">
        <v>1</v>
      </c>
      <c r="L205" s="164"/>
      <c r="M205" s="167"/>
      <c r="N205" s="168"/>
      <c r="O205" s="168"/>
      <c r="P205" s="168"/>
      <c r="Q205" s="168"/>
      <c r="R205" s="168"/>
      <c r="S205" s="168"/>
      <c r="T205" s="169"/>
      <c r="AT205" s="165" t="s">
        <v>135</v>
      </c>
      <c r="AU205" s="165" t="s">
        <v>82</v>
      </c>
      <c r="AV205" s="14" t="s">
        <v>78</v>
      </c>
      <c r="AW205" s="14" t="s">
        <v>30</v>
      </c>
      <c r="AX205" s="14" t="s">
        <v>73</v>
      </c>
      <c r="AY205" s="165" t="s">
        <v>127</v>
      </c>
    </row>
    <row r="206" spans="1:65" s="13" customFormat="1" ht="10">
      <c r="B206" s="156"/>
      <c r="D206" s="157" t="s">
        <v>135</v>
      </c>
      <c r="E206" s="158" t="s">
        <v>1</v>
      </c>
      <c r="F206" s="159" t="s">
        <v>233</v>
      </c>
      <c r="H206" s="160">
        <v>6.4</v>
      </c>
      <c r="L206" s="156"/>
      <c r="M206" s="161"/>
      <c r="N206" s="162"/>
      <c r="O206" s="162"/>
      <c r="P206" s="162"/>
      <c r="Q206" s="162"/>
      <c r="R206" s="162"/>
      <c r="S206" s="162"/>
      <c r="T206" s="163"/>
      <c r="AT206" s="158" t="s">
        <v>135</v>
      </c>
      <c r="AU206" s="158" t="s">
        <v>82</v>
      </c>
      <c r="AV206" s="13" t="s">
        <v>82</v>
      </c>
      <c r="AW206" s="13" t="s">
        <v>30</v>
      </c>
      <c r="AX206" s="13" t="s">
        <v>73</v>
      </c>
      <c r="AY206" s="158" t="s">
        <v>127</v>
      </c>
    </row>
    <row r="207" spans="1:65" s="13" customFormat="1" ht="10">
      <c r="B207" s="156"/>
      <c r="D207" s="157" t="s">
        <v>135</v>
      </c>
      <c r="E207" s="158" t="s">
        <v>1</v>
      </c>
      <c r="F207" s="159" t="s">
        <v>234</v>
      </c>
      <c r="H207" s="160">
        <v>4.4000000000000004</v>
      </c>
      <c r="L207" s="156"/>
      <c r="M207" s="161"/>
      <c r="N207" s="162"/>
      <c r="O207" s="162"/>
      <c r="P207" s="162"/>
      <c r="Q207" s="162"/>
      <c r="R207" s="162"/>
      <c r="S207" s="162"/>
      <c r="T207" s="163"/>
      <c r="AT207" s="158" t="s">
        <v>135</v>
      </c>
      <c r="AU207" s="158" t="s">
        <v>82</v>
      </c>
      <c r="AV207" s="13" t="s">
        <v>82</v>
      </c>
      <c r="AW207" s="13" t="s">
        <v>30</v>
      </c>
      <c r="AX207" s="13" t="s">
        <v>73</v>
      </c>
      <c r="AY207" s="158" t="s">
        <v>127</v>
      </c>
    </row>
    <row r="208" spans="1:65" s="13" customFormat="1" ht="10">
      <c r="B208" s="156"/>
      <c r="D208" s="157" t="s">
        <v>135</v>
      </c>
      <c r="E208" s="158" t="s">
        <v>1</v>
      </c>
      <c r="F208" s="159" t="s">
        <v>235</v>
      </c>
      <c r="H208" s="160">
        <v>15</v>
      </c>
      <c r="L208" s="156"/>
      <c r="M208" s="161"/>
      <c r="N208" s="162"/>
      <c r="O208" s="162"/>
      <c r="P208" s="162"/>
      <c r="Q208" s="162"/>
      <c r="R208" s="162"/>
      <c r="S208" s="162"/>
      <c r="T208" s="163"/>
      <c r="AT208" s="158" t="s">
        <v>135</v>
      </c>
      <c r="AU208" s="158" t="s">
        <v>82</v>
      </c>
      <c r="AV208" s="13" t="s">
        <v>82</v>
      </c>
      <c r="AW208" s="13" t="s">
        <v>30</v>
      </c>
      <c r="AX208" s="13" t="s">
        <v>73</v>
      </c>
      <c r="AY208" s="158" t="s">
        <v>127</v>
      </c>
    </row>
    <row r="209" spans="1:65" s="13" customFormat="1" ht="10">
      <c r="B209" s="156"/>
      <c r="D209" s="157" t="s">
        <v>135</v>
      </c>
      <c r="E209" s="158" t="s">
        <v>1</v>
      </c>
      <c r="F209" s="159" t="s">
        <v>236</v>
      </c>
      <c r="H209" s="160">
        <v>7</v>
      </c>
      <c r="L209" s="156"/>
      <c r="M209" s="161"/>
      <c r="N209" s="162"/>
      <c r="O209" s="162"/>
      <c r="P209" s="162"/>
      <c r="Q209" s="162"/>
      <c r="R209" s="162"/>
      <c r="S209" s="162"/>
      <c r="T209" s="163"/>
      <c r="AT209" s="158" t="s">
        <v>135</v>
      </c>
      <c r="AU209" s="158" t="s">
        <v>82</v>
      </c>
      <c r="AV209" s="13" t="s">
        <v>82</v>
      </c>
      <c r="AW209" s="13" t="s">
        <v>30</v>
      </c>
      <c r="AX209" s="13" t="s">
        <v>73</v>
      </c>
      <c r="AY209" s="158" t="s">
        <v>127</v>
      </c>
    </row>
    <row r="210" spans="1:65" s="16" customFormat="1" ht="10">
      <c r="B210" s="177"/>
      <c r="D210" s="157" t="s">
        <v>135</v>
      </c>
      <c r="E210" s="178" t="s">
        <v>1</v>
      </c>
      <c r="F210" s="179" t="s">
        <v>237</v>
      </c>
      <c r="H210" s="180">
        <v>32.799999999999997</v>
      </c>
      <c r="L210" s="177"/>
      <c r="M210" s="181"/>
      <c r="N210" s="182"/>
      <c r="O210" s="182"/>
      <c r="P210" s="182"/>
      <c r="Q210" s="182"/>
      <c r="R210" s="182"/>
      <c r="S210" s="182"/>
      <c r="T210" s="183"/>
      <c r="AT210" s="178" t="s">
        <v>135</v>
      </c>
      <c r="AU210" s="178" t="s">
        <v>82</v>
      </c>
      <c r="AV210" s="16" t="s">
        <v>85</v>
      </c>
      <c r="AW210" s="16" t="s">
        <v>30</v>
      </c>
      <c r="AX210" s="16" t="s">
        <v>73</v>
      </c>
      <c r="AY210" s="178" t="s">
        <v>127</v>
      </c>
    </row>
    <row r="211" spans="1:65" s="13" customFormat="1" ht="10">
      <c r="B211" s="156"/>
      <c r="D211" s="157" t="s">
        <v>135</v>
      </c>
      <c r="E211" s="158" t="s">
        <v>1</v>
      </c>
      <c r="F211" s="159" t="s">
        <v>238</v>
      </c>
      <c r="H211" s="160">
        <v>-16.399999999999999</v>
      </c>
      <c r="L211" s="156"/>
      <c r="M211" s="161"/>
      <c r="N211" s="162"/>
      <c r="O211" s="162"/>
      <c r="P211" s="162"/>
      <c r="Q211" s="162"/>
      <c r="R211" s="162"/>
      <c r="S211" s="162"/>
      <c r="T211" s="163"/>
      <c r="AT211" s="158" t="s">
        <v>135</v>
      </c>
      <c r="AU211" s="158" t="s">
        <v>82</v>
      </c>
      <c r="AV211" s="13" t="s">
        <v>82</v>
      </c>
      <c r="AW211" s="13" t="s">
        <v>30</v>
      </c>
      <c r="AX211" s="13" t="s">
        <v>73</v>
      </c>
      <c r="AY211" s="158" t="s">
        <v>127</v>
      </c>
    </row>
    <row r="212" spans="1:65" s="13" customFormat="1" ht="10">
      <c r="B212" s="156"/>
      <c r="D212" s="157" t="s">
        <v>135</v>
      </c>
      <c r="E212" s="158" t="s">
        <v>1</v>
      </c>
      <c r="F212" s="159" t="s">
        <v>239</v>
      </c>
      <c r="H212" s="160">
        <v>3.8</v>
      </c>
      <c r="L212" s="156"/>
      <c r="M212" s="161"/>
      <c r="N212" s="162"/>
      <c r="O212" s="162"/>
      <c r="P212" s="162"/>
      <c r="Q212" s="162"/>
      <c r="R212" s="162"/>
      <c r="S212" s="162"/>
      <c r="T212" s="163"/>
      <c r="AT212" s="158" t="s">
        <v>135</v>
      </c>
      <c r="AU212" s="158" t="s">
        <v>82</v>
      </c>
      <c r="AV212" s="13" t="s">
        <v>82</v>
      </c>
      <c r="AW212" s="13" t="s">
        <v>30</v>
      </c>
      <c r="AX212" s="13" t="s">
        <v>73</v>
      </c>
      <c r="AY212" s="158" t="s">
        <v>127</v>
      </c>
    </row>
    <row r="213" spans="1:65" s="15" customFormat="1" ht="10">
      <c r="B213" s="170"/>
      <c r="D213" s="157" t="s">
        <v>135</v>
      </c>
      <c r="E213" s="171" t="s">
        <v>1</v>
      </c>
      <c r="F213" s="172" t="s">
        <v>141</v>
      </c>
      <c r="H213" s="173">
        <v>20.2</v>
      </c>
      <c r="L213" s="170"/>
      <c r="M213" s="174"/>
      <c r="N213" s="175"/>
      <c r="O213" s="175"/>
      <c r="P213" s="175"/>
      <c r="Q213" s="175"/>
      <c r="R213" s="175"/>
      <c r="S213" s="175"/>
      <c r="T213" s="176"/>
      <c r="AT213" s="171" t="s">
        <v>135</v>
      </c>
      <c r="AU213" s="171" t="s">
        <v>82</v>
      </c>
      <c r="AV213" s="15" t="s">
        <v>133</v>
      </c>
      <c r="AW213" s="15" t="s">
        <v>30</v>
      </c>
      <c r="AX213" s="15" t="s">
        <v>78</v>
      </c>
      <c r="AY213" s="171" t="s">
        <v>127</v>
      </c>
    </row>
    <row r="214" spans="1:65" s="12" customFormat="1" ht="22.75" customHeight="1">
      <c r="B214" s="130"/>
      <c r="D214" s="131" t="s">
        <v>72</v>
      </c>
      <c r="E214" s="140" t="s">
        <v>133</v>
      </c>
      <c r="F214" s="140" t="s">
        <v>240</v>
      </c>
      <c r="J214" s="141">
        <f>BK214</f>
        <v>337407.73</v>
      </c>
      <c r="L214" s="130"/>
      <c r="M214" s="134"/>
      <c r="N214" s="135"/>
      <c r="O214" s="135"/>
      <c r="P214" s="136">
        <f>SUM(P215:P231)</f>
        <v>293.89290099999999</v>
      </c>
      <c r="Q214" s="135"/>
      <c r="R214" s="136">
        <f>SUM(R215:R231)</f>
        <v>77.514006450000011</v>
      </c>
      <c r="S214" s="135"/>
      <c r="T214" s="137">
        <f>SUM(T215:T231)</f>
        <v>0</v>
      </c>
      <c r="AR214" s="131" t="s">
        <v>78</v>
      </c>
      <c r="AT214" s="138" t="s">
        <v>72</v>
      </c>
      <c r="AU214" s="138" t="s">
        <v>78</v>
      </c>
      <c r="AY214" s="131" t="s">
        <v>127</v>
      </c>
      <c r="BK214" s="139">
        <f>SUM(BK215:BK231)</f>
        <v>337407.73</v>
      </c>
    </row>
    <row r="215" spans="1:65" s="2" customFormat="1" ht="24.15" customHeight="1">
      <c r="A215" s="30"/>
      <c r="B215" s="142"/>
      <c r="C215" s="143" t="s">
        <v>241</v>
      </c>
      <c r="D215" s="143" t="s">
        <v>129</v>
      </c>
      <c r="E215" s="144" t="s">
        <v>242</v>
      </c>
      <c r="F215" s="145" t="s">
        <v>243</v>
      </c>
      <c r="G215" s="146" t="s">
        <v>132</v>
      </c>
      <c r="H215" s="147">
        <v>0.33900000000000002</v>
      </c>
      <c r="I215" s="148">
        <v>14600</v>
      </c>
      <c r="J215" s="148">
        <f>ROUND(I215*H215,2)</f>
        <v>4949.3999999999996</v>
      </c>
      <c r="K215" s="149"/>
      <c r="L215" s="31"/>
      <c r="M215" s="150" t="s">
        <v>1</v>
      </c>
      <c r="N215" s="151" t="s">
        <v>38</v>
      </c>
      <c r="O215" s="152">
        <v>9.9499999999999993</v>
      </c>
      <c r="P215" s="152">
        <f>O215*H215</f>
        <v>3.3730500000000001</v>
      </c>
      <c r="Q215" s="152">
        <v>0.61465000000000003</v>
      </c>
      <c r="R215" s="152">
        <f>Q215*H215</f>
        <v>0.20836635000000003</v>
      </c>
      <c r="S215" s="152">
        <v>0</v>
      </c>
      <c r="T215" s="153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4" t="s">
        <v>133</v>
      </c>
      <c r="AT215" s="154" t="s">
        <v>129</v>
      </c>
      <c r="AU215" s="154" t="s">
        <v>82</v>
      </c>
      <c r="AY215" s="18" t="s">
        <v>127</v>
      </c>
      <c r="BE215" s="155">
        <f>IF(N215="základní",J215,0)</f>
        <v>4949.3999999999996</v>
      </c>
      <c r="BF215" s="155">
        <f>IF(N215="snížená",J215,0)</f>
        <v>0</v>
      </c>
      <c r="BG215" s="155">
        <f>IF(N215="zákl. přenesená",J215,0)</f>
        <v>0</v>
      </c>
      <c r="BH215" s="155">
        <f>IF(N215="sníž. přenesená",J215,0)</f>
        <v>0</v>
      </c>
      <c r="BI215" s="155">
        <f>IF(N215="nulová",J215,0)</f>
        <v>0</v>
      </c>
      <c r="BJ215" s="18" t="s">
        <v>78</v>
      </c>
      <c r="BK215" s="155">
        <f>ROUND(I215*H215,2)</f>
        <v>4949.3999999999996</v>
      </c>
      <c r="BL215" s="18" t="s">
        <v>133</v>
      </c>
      <c r="BM215" s="154" t="s">
        <v>244</v>
      </c>
    </row>
    <row r="216" spans="1:65" s="13" customFormat="1" ht="10">
      <c r="B216" s="156"/>
      <c r="D216" s="157" t="s">
        <v>135</v>
      </c>
      <c r="E216" s="158" t="s">
        <v>1</v>
      </c>
      <c r="F216" s="159" t="s">
        <v>245</v>
      </c>
      <c r="H216" s="160">
        <v>0.33900000000000002</v>
      </c>
      <c r="L216" s="156"/>
      <c r="M216" s="161"/>
      <c r="N216" s="162"/>
      <c r="O216" s="162"/>
      <c r="P216" s="162"/>
      <c r="Q216" s="162"/>
      <c r="R216" s="162"/>
      <c r="S216" s="162"/>
      <c r="T216" s="163"/>
      <c r="AT216" s="158" t="s">
        <v>135</v>
      </c>
      <c r="AU216" s="158" t="s">
        <v>82</v>
      </c>
      <c r="AV216" s="13" t="s">
        <v>82</v>
      </c>
      <c r="AW216" s="13" t="s">
        <v>30</v>
      </c>
      <c r="AX216" s="13" t="s">
        <v>78</v>
      </c>
      <c r="AY216" s="158" t="s">
        <v>127</v>
      </c>
    </row>
    <row r="217" spans="1:65" s="2" customFormat="1" ht="24.15" customHeight="1">
      <c r="A217" s="30"/>
      <c r="B217" s="142"/>
      <c r="C217" s="143" t="s">
        <v>246</v>
      </c>
      <c r="D217" s="143" t="s">
        <v>129</v>
      </c>
      <c r="E217" s="144" t="s">
        <v>247</v>
      </c>
      <c r="F217" s="145" t="s">
        <v>248</v>
      </c>
      <c r="G217" s="146" t="s">
        <v>147</v>
      </c>
      <c r="H217" s="147">
        <v>7.0110000000000001</v>
      </c>
      <c r="I217" s="148">
        <v>1380</v>
      </c>
      <c r="J217" s="148">
        <f>ROUND(I217*H217,2)</f>
        <v>9675.18</v>
      </c>
      <c r="K217" s="149"/>
      <c r="L217" s="31"/>
      <c r="M217" s="150" t="s">
        <v>1</v>
      </c>
      <c r="N217" s="151" t="s">
        <v>38</v>
      </c>
      <c r="O217" s="152">
        <v>1.8</v>
      </c>
      <c r="P217" s="152">
        <f>O217*H217</f>
        <v>12.6198</v>
      </c>
      <c r="Q217" s="152">
        <v>3.1870000000000002E-2</v>
      </c>
      <c r="R217" s="152">
        <f>Q217*H217</f>
        <v>0.22344057000000003</v>
      </c>
      <c r="S217" s="152">
        <v>0</v>
      </c>
      <c r="T217" s="153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4" t="s">
        <v>133</v>
      </c>
      <c r="AT217" s="154" t="s">
        <v>129</v>
      </c>
      <c r="AU217" s="154" t="s">
        <v>82</v>
      </c>
      <c r="AY217" s="18" t="s">
        <v>127</v>
      </c>
      <c r="BE217" s="155">
        <f>IF(N217="základní",J217,0)</f>
        <v>9675.18</v>
      </c>
      <c r="BF217" s="155">
        <f>IF(N217="snížená",J217,0)</f>
        <v>0</v>
      </c>
      <c r="BG217" s="155">
        <f>IF(N217="zákl. přenesená",J217,0)</f>
        <v>0</v>
      </c>
      <c r="BH217" s="155">
        <f>IF(N217="sníž. přenesená",J217,0)</f>
        <v>0</v>
      </c>
      <c r="BI217" s="155">
        <f>IF(N217="nulová",J217,0)</f>
        <v>0</v>
      </c>
      <c r="BJ217" s="18" t="s">
        <v>78</v>
      </c>
      <c r="BK217" s="155">
        <f>ROUND(I217*H217,2)</f>
        <v>9675.18</v>
      </c>
      <c r="BL217" s="18" t="s">
        <v>133</v>
      </c>
      <c r="BM217" s="154" t="s">
        <v>249</v>
      </c>
    </row>
    <row r="218" spans="1:65" s="13" customFormat="1" ht="10">
      <c r="B218" s="156"/>
      <c r="D218" s="157" t="s">
        <v>135</v>
      </c>
      <c r="E218" s="158" t="s">
        <v>1</v>
      </c>
      <c r="F218" s="159" t="s">
        <v>250</v>
      </c>
      <c r="H218" s="160">
        <v>7.0110000000000001</v>
      </c>
      <c r="L218" s="156"/>
      <c r="M218" s="161"/>
      <c r="N218" s="162"/>
      <c r="O218" s="162"/>
      <c r="P218" s="162"/>
      <c r="Q218" s="162"/>
      <c r="R218" s="162"/>
      <c r="S218" s="162"/>
      <c r="T218" s="163"/>
      <c r="AT218" s="158" t="s">
        <v>135</v>
      </c>
      <c r="AU218" s="158" t="s">
        <v>82</v>
      </c>
      <c r="AV218" s="13" t="s">
        <v>82</v>
      </c>
      <c r="AW218" s="13" t="s">
        <v>30</v>
      </c>
      <c r="AX218" s="13" t="s">
        <v>78</v>
      </c>
      <c r="AY218" s="158" t="s">
        <v>127</v>
      </c>
    </row>
    <row r="219" spans="1:65" s="2" customFormat="1" ht="24.15" customHeight="1">
      <c r="A219" s="30"/>
      <c r="B219" s="142"/>
      <c r="C219" s="143" t="s">
        <v>251</v>
      </c>
      <c r="D219" s="143" t="s">
        <v>129</v>
      </c>
      <c r="E219" s="144" t="s">
        <v>252</v>
      </c>
      <c r="F219" s="145" t="s">
        <v>253</v>
      </c>
      <c r="G219" s="146" t="s">
        <v>147</v>
      </c>
      <c r="H219" s="147">
        <v>7.0110000000000001</v>
      </c>
      <c r="I219" s="148">
        <v>715</v>
      </c>
      <c r="J219" s="148">
        <f>ROUND(I219*H219,2)</f>
        <v>5012.87</v>
      </c>
      <c r="K219" s="149"/>
      <c r="L219" s="31"/>
      <c r="M219" s="150" t="s">
        <v>1</v>
      </c>
      <c r="N219" s="151" t="s">
        <v>38</v>
      </c>
      <c r="O219" s="152">
        <v>1.571</v>
      </c>
      <c r="P219" s="152">
        <f>O219*H219</f>
        <v>11.014281</v>
      </c>
      <c r="Q219" s="152">
        <v>1.2999999999999999E-4</v>
      </c>
      <c r="R219" s="152">
        <f>Q219*H219</f>
        <v>9.1142999999999997E-4</v>
      </c>
      <c r="S219" s="152">
        <v>0</v>
      </c>
      <c r="T219" s="153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4" t="s">
        <v>133</v>
      </c>
      <c r="AT219" s="154" t="s">
        <v>129</v>
      </c>
      <c r="AU219" s="154" t="s">
        <v>82</v>
      </c>
      <c r="AY219" s="18" t="s">
        <v>127</v>
      </c>
      <c r="BE219" s="155">
        <f>IF(N219="základní",J219,0)</f>
        <v>5012.87</v>
      </c>
      <c r="BF219" s="155">
        <f>IF(N219="snížená",J219,0)</f>
        <v>0</v>
      </c>
      <c r="BG219" s="155">
        <f>IF(N219="zákl. přenesená",J219,0)</f>
        <v>0</v>
      </c>
      <c r="BH219" s="155">
        <f>IF(N219="sníž. přenesená",J219,0)</f>
        <v>0</v>
      </c>
      <c r="BI219" s="155">
        <f>IF(N219="nulová",J219,0)</f>
        <v>0</v>
      </c>
      <c r="BJ219" s="18" t="s">
        <v>78</v>
      </c>
      <c r="BK219" s="155">
        <f>ROUND(I219*H219,2)</f>
        <v>5012.87</v>
      </c>
      <c r="BL219" s="18" t="s">
        <v>133</v>
      </c>
      <c r="BM219" s="154" t="s">
        <v>254</v>
      </c>
    </row>
    <row r="220" spans="1:65" s="13" customFormat="1" ht="10">
      <c r="B220" s="156"/>
      <c r="D220" s="157" t="s">
        <v>135</v>
      </c>
      <c r="E220" s="158" t="s">
        <v>1</v>
      </c>
      <c r="F220" s="159" t="s">
        <v>250</v>
      </c>
      <c r="H220" s="160">
        <v>7.0110000000000001</v>
      </c>
      <c r="L220" s="156"/>
      <c r="M220" s="161"/>
      <c r="N220" s="162"/>
      <c r="O220" s="162"/>
      <c r="P220" s="162"/>
      <c r="Q220" s="162"/>
      <c r="R220" s="162"/>
      <c r="S220" s="162"/>
      <c r="T220" s="163"/>
      <c r="AT220" s="158" t="s">
        <v>135</v>
      </c>
      <c r="AU220" s="158" t="s">
        <v>82</v>
      </c>
      <c r="AV220" s="13" t="s">
        <v>82</v>
      </c>
      <c r="AW220" s="13" t="s">
        <v>30</v>
      </c>
      <c r="AX220" s="13" t="s">
        <v>78</v>
      </c>
      <c r="AY220" s="158" t="s">
        <v>127</v>
      </c>
    </row>
    <row r="221" spans="1:65" s="2" customFormat="1" ht="24.15" customHeight="1">
      <c r="A221" s="30"/>
      <c r="B221" s="142"/>
      <c r="C221" s="143" t="s">
        <v>7</v>
      </c>
      <c r="D221" s="143" t="s">
        <v>129</v>
      </c>
      <c r="E221" s="144" t="s">
        <v>255</v>
      </c>
      <c r="F221" s="145" t="s">
        <v>256</v>
      </c>
      <c r="G221" s="146" t="s">
        <v>193</v>
      </c>
      <c r="H221" s="147">
        <v>24</v>
      </c>
      <c r="I221" s="148">
        <v>1461.6</v>
      </c>
      <c r="J221" s="148">
        <f>ROUND(I221*H221,2)</f>
        <v>35078.400000000001</v>
      </c>
      <c r="K221" s="149"/>
      <c r="L221" s="31"/>
      <c r="M221" s="150" t="s">
        <v>1</v>
      </c>
      <c r="N221" s="151" t="s">
        <v>38</v>
      </c>
      <c r="O221" s="152">
        <v>1.405</v>
      </c>
      <c r="P221" s="152">
        <f>O221*H221</f>
        <v>33.72</v>
      </c>
      <c r="Q221" s="152">
        <v>6.6E-3</v>
      </c>
      <c r="R221" s="152">
        <f>Q221*H221</f>
        <v>0.15839999999999999</v>
      </c>
      <c r="S221" s="152">
        <v>0</v>
      </c>
      <c r="T221" s="153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4" t="s">
        <v>133</v>
      </c>
      <c r="AT221" s="154" t="s">
        <v>129</v>
      </c>
      <c r="AU221" s="154" t="s">
        <v>82</v>
      </c>
      <c r="AY221" s="18" t="s">
        <v>127</v>
      </c>
      <c r="BE221" s="155">
        <f>IF(N221="základní",J221,0)</f>
        <v>35078.400000000001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8" t="s">
        <v>78</v>
      </c>
      <c r="BK221" s="155">
        <f>ROUND(I221*H221,2)</f>
        <v>35078.400000000001</v>
      </c>
      <c r="BL221" s="18" t="s">
        <v>133</v>
      </c>
      <c r="BM221" s="154" t="s">
        <v>257</v>
      </c>
    </row>
    <row r="222" spans="1:65" s="13" customFormat="1" ht="10">
      <c r="B222" s="156"/>
      <c r="D222" s="157" t="s">
        <v>135</v>
      </c>
      <c r="E222" s="158" t="s">
        <v>1</v>
      </c>
      <c r="F222" s="159" t="s">
        <v>258</v>
      </c>
      <c r="H222" s="160">
        <v>24</v>
      </c>
      <c r="L222" s="156"/>
      <c r="M222" s="161"/>
      <c r="N222" s="162"/>
      <c r="O222" s="162"/>
      <c r="P222" s="162"/>
      <c r="Q222" s="162"/>
      <c r="R222" s="162"/>
      <c r="S222" s="162"/>
      <c r="T222" s="163"/>
      <c r="AT222" s="158" t="s">
        <v>135</v>
      </c>
      <c r="AU222" s="158" t="s">
        <v>82</v>
      </c>
      <c r="AV222" s="13" t="s">
        <v>82</v>
      </c>
      <c r="AW222" s="13" t="s">
        <v>30</v>
      </c>
      <c r="AX222" s="13" t="s">
        <v>78</v>
      </c>
      <c r="AY222" s="158" t="s">
        <v>127</v>
      </c>
    </row>
    <row r="223" spans="1:65" s="2" customFormat="1" ht="16.5" customHeight="1">
      <c r="A223" s="30"/>
      <c r="B223" s="142"/>
      <c r="C223" s="184" t="s">
        <v>259</v>
      </c>
      <c r="D223" s="184" t="s">
        <v>260</v>
      </c>
      <c r="E223" s="185" t="s">
        <v>261</v>
      </c>
      <c r="F223" s="186" t="s">
        <v>262</v>
      </c>
      <c r="G223" s="187" t="s">
        <v>263</v>
      </c>
      <c r="H223" s="188">
        <v>20</v>
      </c>
      <c r="I223" s="189">
        <v>6330</v>
      </c>
      <c r="J223" s="189">
        <f>ROUND(I223*H223,2)</f>
        <v>126600</v>
      </c>
      <c r="K223" s="190"/>
      <c r="L223" s="191"/>
      <c r="M223" s="192" t="s">
        <v>1</v>
      </c>
      <c r="N223" s="193" t="s">
        <v>38</v>
      </c>
      <c r="O223" s="152">
        <v>0</v>
      </c>
      <c r="P223" s="152">
        <f>O223*H223</f>
        <v>0</v>
      </c>
      <c r="Q223" s="152">
        <v>0.112</v>
      </c>
      <c r="R223" s="152">
        <f>Q223*H223</f>
        <v>2.2400000000000002</v>
      </c>
      <c r="S223" s="152">
        <v>0</v>
      </c>
      <c r="T223" s="153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4" t="s">
        <v>168</v>
      </c>
      <c r="AT223" s="154" t="s">
        <v>260</v>
      </c>
      <c r="AU223" s="154" t="s">
        <v>82</v>
      </c>
      <c r="AY223" s="18" t="s">
        <v>127</v>
      </c>
      <c r="BE223" s="155">
        <f>IF(N223="základní",J223,0)</f>
        <v>126600</v>
      </c>
      <c r="BF223" s="155">
        <f>IF(N223="snížená",J223,0)</f>
        <v>0</v>
      </c>
      <c r="BG223" s="155">
        <f>IF(N223="zákl. přenesená",J223,0)</f>
        <v>0</v>
      </c>
      <c r="BH223" s="155">
        <f>IF(N223="sníž. přenesená",J223,0)</f>
        <v>0</v>
      </c>
      <c r="BI223" s="155">
        <f>IF(N223="nulová",J223,0)</f>
        <v>0</v>
      </c>
      <c r="BJ223" s="18" t="s">
        <v>78</v>
      </c>
      <c r="BK223" s="155">
        <f>ROUND(I223*H223,2)</f>
        <v>126600</v>
      </c>
      <c r="BL223" s="18" t="s">
        <v>133</v>
      </c>
      <c r="BM223" s="154" t="s">
        <v>264</v>
      </c>
    </row>
    <row r="224" spans="1:65" s="2" customFormat="1" ht="21.75" customHeight="1">
      <c r="A224" s="30"/>
      <c r="B224" s="142"/>
      <c r="C224" s="143" t="s">
        <v>265</v>
      </c>
      <c r="D224" s="143" t="s">
        <v>129</v>
      </c>
      <c r="E224" s="144" t="s">
        <v>266</v>
      </c>
      <c r="F224" s="145" t="s">
        <v>267</v>
      </c>
      <c r="G224" s="146" t="s">
        <v>193</v>
      </c>
      <c r="H224" s="147">
        <v>6.13</v>
      </c>
      <c r="I224" s="148">
        <v>956</v>
      </c>
      <c r="J224" s="148">
        <f>ROUND(I224*H224,2)</f>
        <v>5860.28</v>
      </c>
      <c r="K224" s="149"/>
      <c r="L224" s="31"/>
      <c r="M224" s="150" t="s">
        <v>1</v>
      </c>
      <c r="N224" s="151" t="s">
        <v>38</v>
      </c>
      <c r="O224" s="152">
        <v>1.04</v>
      </c>
      <c r="P224" s="152">
        <f>O224*H224</f>
        <v>6.3752000000000004</v>
      </c>
      <c r="Q224" s="152">
        <v>0.13677</v>
      </c>
      <c r="R224" s="152">
        <f>Q224*H224</f>
        <v>0.83840009999999998</v>
      </c>
      <c r="S224" s="152">
        <v>0</v>
      </c>
      <c r="T224" s="153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4" t="s">
        <v>133</v>
      </c>
      <c r="AT224" s="154" t="s">
        <v>129</v>
      </c>
      <c r="AU224" s="154" t="s">
        <v>82</v>
      </c>
      <c r="AY224" s="18" t="s">
        <v>127</v>
      </c>
      <c r="BE224" s="155">
        <f>IF(N224="základní",J224,0)</f>
        <v>5860.28</v>
      </c>
      <c r="BF224" s="155">
        <f>IF(N224="snížená",J224,0)</f>
        <v>0</v>
      </c>
      <c r="BG224" s="155">
        <f>IF(N224="zákl. přenesená",J224,0)</f>
        <v>0</v>
      </c>
      <c r="BH224" s="155">
        <f>IF(N224="sníž. přenesená",J224,0)</f>
        <v>0</v>
      </c>
      <c r="BI224" s="155">
        <f>IF(N224="nulová",J224,0)</f>
        <v>0</v>
      </c>
      <c r="BJ224" s="18" t="s">
        <v>78</v>
      </c>
      <c r="BK224" s="155">
        <f>ROUND(I224*H224,2)</f>
        <v>5860.28</v>
      </c>
      <c r="BL224" s="18" t="s">
        <v>133</v>
      </c>
      <c r="BM224" s="154" t="s">
        <v>268</v>
      </c>
    </row>
    <row r="225" spans="1:65" s="13" customFormat="1" ht="20">
      <c r="B225" s="156"/>
      <c r="D225" s="157" t="s">
        <v>135</v>
      </c>
      <c r="E225" s="158" t="s">
        <v>1</v>
      </c>
      <c r="F225" s="159" t="s">
        <v>269</v>
      </c>
      <c r="H225" s="160">
        <v>6.13</v>
      </c>
      <c r="L225" s="156"/>
      <c r="M225" s="161"/>
      <c r="N225" s="162"/>
      <c r="O225" s="162"/>
      <c r="P225" s="162"/>
      <c r="Q225" s="162"/>
      <c r="R225" s="162"/>
      <c r="S225" s="162"/>
      <c r="T225" s="163"/>
      <c r="AT225" s="158" t="s">
        <v>135</v>
      </c>
      <c r="AU225" s="158" t="s">
        <v>82</v>
      </c>
      <c r="AV225" s="13" t="s">
        <v>82</v>
      </c>
      <c r="AW225" s="13" t="s">
        <v>30</v>
      </c>
      <c r="AX225" s="13" t="s">
        <v>78</v>
      </c>
      <c r="AY225" s="158" t="s">
        <v>127</v>
      </c>
    </row>
    <row r="226" spans="1:65" s="2" customFormat="1" ht="24.15" customHeight="1">
      <c r="A226" s="30"/>
      <c r="B226" s="142"/>
      <c r="C226" s="143" t="s">
        <v>270</v>
      </c>
      <c r="D226" s="143" t="s">
        <v>129</v>
      </c>
      <c r="E226" s="144" t="s">
        <v>271</v>
      </c>
      <c r="F226" s="145" t="s">
        <v>272</v>
      </c>
      <c r="G226" s="146" t="s">
        <v>132</v>
      </c>
      <c r="H226" s="147">
        <v>9.3699999999999992</v>
      </c>
      <c r="I226" s="148">
        <v>6120</v>
      </c>
      <c r="J226" s="148">
        <f>ROUND(I226*H226,2)</f>
        <v>57344.4</v>
      </c>
      <c r="K226" s="149"/>
      <c r="L226" s="31"/>
      <c r="M226" s="150" t="s">
        <v>1</v>
      </c>
      <c r="N226" s="151" t="s">
        <v>38</v>
      </c>
      <c r="O226" s="152">
        <v>11.211</v>
      </c>
      <c r="P226" s="152">
        <f>O226*H226</f>
        <v>105.04706999999999</v>
      </c>
      <c r="Q226" s="152">
        <v>0.84240000000000004</v>
      </c>
      <c r="R226" s="152">
        <f>Q226*H226</f>
        <v>7.8932880000000001</v>
      </c>
      <c r="S226" s="152">
        <v>0</v>
      </c>
      <c r="T226" s="153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4" t="s">
        <v>133</v>
      </c>
      <c r="AT226" s="154" t="s">
        <v>129</v>
      </c>
      <c r="AU226" s="154" t="s">
        <v>82</v>
      </c>
      <c r="AY226" s="18" t="s">
        <v>127</v>
      </c>
      <c r="BE226" s="155">
        <f>IF(N226="základní",J226,0)</f>
        <v>57344.4</v>
      </c>
      <c r="BF226" s="155">
        <f>IF(N226="snížená",J226,0)</f>
        <v>0</v>
      </c>
      <c r="BG226" s="155">
        <f>IF(N226="zákl. přenesená",J226,0)</f>
        <v>0</v>
      </c>
      <c r="BH226" s="155">
        <f>IF(N226="sníž. přenesená",J226,0)</f>
        <v>0</v>
      </c>
      <c r="BI226" s="155">
        <f>IF(N226="nulová",J226,0)</f>
        <v>0</v>
      </c>
      <c r="BJ226" s="18" t="s">
        <v>78</v>
      </c>
      <c r="BK226" s="155">
        <f>ROUND(I226*H226,2)</f>
        <v>57344.4</v>
      </c>
      <c r="BL226" s="18" t="s">
        <v>133</v>
      </c>
      <c r="BM226" s="154" t="s">
        <v>273</v>
      </c>
    </row>
    <row r="227" spans="1:65" s="13" customFormat="1" ht="20">
      <c r="B227" s="156"/>
      <c r="D227" s="157" t="s">
        <v>135</v>
      </c>
      <c r="E227" s="158" t="s">
        <v>1</v>
      </c>
      <c r="F227" s="159" t="s">
        <v>274</v>
      </c>
      <c r="H227" s="160">
        <v>9.3699999999999992</v>
      </c>
      <c r="L227" s="156"/>
      <c r="M227" s="161"/>
      <c r="N227" s="162"/>
      <c r="O227" s="162"/>
      <c r="P227" s="162"/>
      <c r="Q227" s="162"/>
      <c r="R227" s="162"/>
      <c r="S227" s="162"/>
      <c r="T227" s="163"/>
      <c r="AT227" s="158" t="s">
        <v>135</v>
      </c>
      <c r="AU227" s="158" t="s">
        <v>82</v>
      </c>
      <c r="AV227" s="13" t="s">
        <v>82</v>
      </c>
      <c r="AW227" s="13" t="s">
        <v>30</v>
      </c>
      <c r="AX227" s="13" t="s">
        <v>78</v>
      </c>
      <c r="AY227" s="158" t="s">
        <v>127</v>
      </c>
    </row>
    <row r="228" spans="1:65" s="2" customFormat="1" ht="37.75" customHeight="1">
      <c r="A228" s="30"/>
      <c r="B228" s="142"/>
      <c r="C228" s="143" t="s">
        <v>275</v>
      </c>
      <c r="D228" s="143" t="s">
        <v>129</v>
      </c>
      <c r="E228" s="144" t="s">
        <v>276</v>
      </c>
      <c r="F228" s="145" t="s">
        <v>277</v>
      </c>
      <c r="G228" s="146" t="s">
        <v>147</v>
      </c>
      <c r="H228" s="147">
        <v>0.95</v>
      </c>
      <c r="I228" s="148">
        <v>1776</v>
      </c>
      <c r="J228" s="148">
        <f>ROUND(I228*H228,2)</f>
        <v>1687.2</v>
      </c>
      <c r="K228" s="149"/>
      <c r="L228" s="31"/>
      <c r="M228" s="150" t="s">
        <v>1</v>
      </c>
      <c r="N228" s="151" t="s">
        <v>38</v>
      </c>
      <c r="O228" s="152">
        <v>1.33</v>
      </c>
      <c r="P228" s="152">
        <f>O228*H228</f>
        <v>1.2635000000000001</v>
      </c>
      <c r="Q228" s="152">
        <v>0.4</v>
      </c>
      <c r="R228" s="152">
        <f>Q228*H228</f>
        <v>0.38</v>
      </c>
      <c r="S228" s="152">
        <v>0</v>
      </c>
      <c r="T228" s="153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4" t="s">
        <v>133</v>
      </c>
      <c r="AT228" s="154" t="s">
        <v>129</v>
      </c>
      <c r="AU228" s="154" t="s">
        <v>82</v>
      </c>
      <c r="AY228" s="18" t="s">
        <v>127</v>
      </c>
      <c r="BE228" s="155">
        <f>IF(N228="základní",J228,0)</f>
        <v>1687.2</v>
      </c>
      <c r="BF228" s="155">
        <f>IF(N228="snížená",J228,0)</f>
        <v>0</v>
      </c>
      <c r="BG228" s="155">
        <f>IF(N228="zákl. přenesená",J228,0)</f>
        <v>0</v>
      </c>
      <c r="BH228" s="155">
        <f>IF(N228="sníž. přenesená",J228,0)</f>
        <v>0</v>
      </c>
      <c r="BI228" s="155">
        <f>IF(N228="nulová",J228,0)</f>
        <v>0</v>
      </c>
      <c r="BJ228" s="18" t="s">
        <v>78</v>
      </c>
      <c r="BK228" s="155">
        <f>ROUND(I228*H228,2)</f>
        <v>1687.2</v>
      </c>
      <c r="BL228" s="18" t="s">
        <v>133</v>
      </c>
      <c r="BM228" s="154" t="s">
        <v>278</v>
      </c>
    </row>
    <row r="229" spans="1:65" s="13" customFormat="1" ht="10">
      <c r="B229" s="156"/>
      <c r="D229" s="157" t="s">
        <v>135</v>
      </c>
      <c r="E229" s="158" t="s">
        <v>1</v>
      </c>
      <c r="F229" s="159" t="s">
        <v>279</v>
      </c>
      <c r="H229" s="160">
        <v>0.95</v>
      </c>
      <c r="L229" s="156"/>
      <c r="M229" s="161"/>
      <c r="N229" s="162"/>
      <c r="O229" s="162"/>
      <c r="P229" s="162"/>
      <c r="Q229" s="162"/>
      <c r="R229" s="162"/>
      <c r="S229" s="162"/>
      <c r="T229" s="163"/>
      <c r="AT229" s="158" t="s">
        <v>135</v>
      </c>
      <c r="AU229" s="158" t="s">
        <v>82</v>
      </c>
      <c r="AV229" s="13" t="s">
        <v>82</v>
      </c>
      <c r="AW229" s="13" t="s">
        <v>30</v>
      </c>
      <c r="AX229" s="13" t="s">
        <v>78</v>
      </c>
      <c r="AY229" s="158" t="s">
        <v>127</v>
      </c>
    </row>
    <row r="230" spans="1:65" s="2" customFormat="1" ht="33" customHeight="1">
      <c r="A230" s="30"/>
      <c r="B230" s="142"/>
      <c r="C230" s="143" t="s">
        <v>280</v>
      </c>
      <c r="D230" s="143" t="s">
        <v>129</v>
      </c>
      <c r="E230" s="144" t="s">
        <v>281</v>
      </c>
      <c r="F230" s="145" t="s">
        <v>282</v>
      </c>
      <c r="G230" s="146" t="s">
        <v>147</v>
      </c>
      <c r="H230" s="147">
        <v>80</v>
      </c>
      <c r="I230" s="148">
        <v>1140</v>
      </c>
      <c r="J230" s="148">
        <f>ROUND(I230*H230,2)</f>
        <v>91200</v>
      </c>
      <c r="K230" s="149"/>
      <c r="L230" s="31"/>
      <c r="M230" s="150" t="s">
        <v>1</v>
      </c>
      <c r="N230" s="151" t="s">
        <v>38</v>
      </c>
      <c r="O230" s="152">
        <v>1.506</v>
      </c>
      <c r="P230" s="152">
        <f>O230*H230</f>
        <v>120.48</v>
      </c>
      <c r="Q230" s="152">
        <v>0.81964000000000004</v>
      </c>
      <c r="R230" s="152">
        <f>Q230*H230</f>
        <v>65.571200000000005</v>
      </c>
      <c r="S230" s="152">
        <v>0</v>
      </c>
      <c r="T230" s="153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4" t="s">
        <v>133</v>
      </c>
      <c r="AT230" s="154" t="s">
        <v>129</v>
      </c>
      <c r="AU230" s="154" t="s">
        <v>82</v>
      </c>
      <c r="AY230" s="18" t="s">
        <v>127</v>
      </c>
      <c r="BE230" s="155">
        <f>IF(N230="základní",J230,0)</f>
        <v>91200</v>
      </c>
      <c r="BF230" s="155">
        <f>IF(N230="snížená",J230,0)</f>
        <v>0</v>
      </c>
      <c r="BG230" s="155">
        <f>IF(N230="zákl. přenesená",J230,0)</f>
        <v>0</v>
      </c>
      <c r="BH230" s="155">
        <f>IF(N230="sníž. přenesená",J230,0)</f>
        <v>0</v>
      </c>
      <c r="BI230" s="155">
        <f>IF(N230="nulová",J230,0)</f>
        <v>0</v>
      </c>
      <c r="BJ230" s="18" t="s">
        <v>78</v>
      </c>
      <c r="BK230" s="155">
        <f>ROUND(I230*H230,2)</f>
        <v>91200</v>
      </c>
      <c r="BL230" s="18" t="s">
        <v>133</v>
      </c>
      <c r="BM230" s="154" t="s">
        <v>283</v>
      </c>
    </row>
    <row r="231" spans="1:65" s="13" customFormat="1" ht="10">
      <c r="B231" s="156"/>
      <c r="D231" s="157" t="s">
        <v>135</v>
      </c>
      <c r="E231" s="158" t="s">
        <v>1</v>
      </c>
      <c r="F231" s="159" t="s">
        <v>284</v>
      </c>
      <c r="H231" s="160">
        <v>80</v>
      </c>
      <c r="L231" s="156"/>
      <c r="M231" s="161"/>
      <c r="N231" s="162"/>
      <c r="O231" s="162"/>
      <c r="P231" s="162"/>
      <c r="Q231" s="162"/>
      <c r="R231" s="162"/>
      <c r="S231" s="162"/>
      <c r="T231" s="163"/>
      <c r="AT231" s="158" t="s">
        <v>135</v>
      </c>
      <c r="AU231" s="158" t="s">
        <v>82</v>
      </c>
      <c r="AV231" s="13" t="s">
        <v>82</v>
      </c>
      <c r="AW231" s="13" t="s">
        <v>30</v>
      </c>
      <c r="AX231" s="13" t="s">
        <v>78</v>
      </c>
      <c r="AY231" s="158" t="s">
        <v>127</v>
      </c>
    </row>
    <row r="232" spans="1:65" s="12" customFormat="1" ht="22.75" customHeight="1">
      <c r="B232" s="130"/>
      <c r="D232" s="131" t="s">
        <v>72</v>
      </c>
      <c r="E232" s="140" t="s">
        <v>158</v>
      </c>
      <c r="F232" s="140" t="s">
        <v>285</v>
      </c>
      <c r="J232" s="141">
        <f>BK232</f>
        <v>1110463.2799999998</v>
      </c>
      <c r="L232" s="130"/>
      <c r="M232" s="134"/>
      <c r="N232" s="135"/>
      <c r="O232" s="135"/>
      <c r="P232" s="136">
        <f>SUM(P233:P286)</f>
        <v>547.03862000000004</v>
      </c>
      <c r="Q232" s="135"/>
      <c r="R232" s="136">
        <f>SUM(R233:R286)</f>
        <v>21.080882000000003</v>
      </c>
      <c r="S232" s="135"/>
      <c r="T232" s="137">
        <f>SUM(T233:T286)</f>
        <v>0</v>
      </c>
      <c r="AR232" s="131" t="s">
        <v>78</v>
      </c>
      <c r="AT232" s="138" t="s">
        <v>72</v>
      </c>
      <c r="AU232" s="138" t="s">
        <v>78</v>
      </c>
      <c r="AY232" s="131" t="s">
        <v>127</v>
      </c>
      <c r="BK232" s="139">
        <f>SUM(BK233:BK286)</f>
        <v>1110463.2799999998</v>
      </c>
    </row>
    <row r="233" spans="1:65" s="2" customFormat="1" ht="37.75" customHeight="1">
      <c r="A233" s="30"/>
      <c r="B233" s="142"/>
      <c r="C233" s="143" t="s">
        <v>286</v>
      </c>
      <c r="D233" s="143" t="s">
        <v>129</v>
      </c>
      <c r="E233" s="144" t="s">
        <v>287</v>
      </c>
      <c r="F233" s="145" t="s">
        <v>288</v>
      </c>
      <c r="G233" s="146" t="s">
        <v>147</v>
      </c>
      <c r="H233" s="147">
        <v>5.5</v>
      </c>
      <c r="I233" s="148">
        <v>715</v>
      </c>
      <c r="J233" s="148">
        <f>ROUND(I233*H233,2)</f>
        <v>3932.5</v>
      </c>
      <c r="K233" s="149"/>
      <c r="L233" s="31"/>
      <c r="M233" s="150" t="s">
        <v>1</v>
      </c>
      <c r="N233" s="151" t="s">
        <v>38</v>
      </c>
      <c r="O233" s="152">
        <v>0.22</v>
      </c>
      <c r="P233" s="152">
        <f>O233*H233</f>
        <v>1.21</v>
      </c>
      <c r="Q233" s="152">
        <v>2.8999999999999998E-3</v>
      </c>
      <c r="R233" s="152">
        <f>Q233*H233</f>
        <v>1.5949999999999999E-2</v>
      </c>
      <c r="S233" s="152">
        <v>0</v>
      </c>
      <c r="T233" s="153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4" t="s">
        <v>133</v>
      </c>
      <c r="AT233" s="154" t="s">
        <v>129</v>
      </c>
      <c r="AU233" s="154" t="s">
        <v>82</v>
      </c>
      <c r="AY233" s="18" t="s">
        <v>127</v>
      </c>
      <c r="BE233" s="155">
        <f>IF(N233="základní",J233,0)</f>
        <v>3932.5</v>
      </c>
      <c r="BF233" s="155">
        <f>IF(N233="snížená",J233,0)</f>
        <v>0</v>
      </c>
      <c r="BG233" s="155">
        <f>IF(N233="zákl. přenesená",J233,0)</f>
        <v>0</v>
      </c>
      <c r="BH233" s="155">
        <f>IF(N233="sníž. přenesená",J233,0)</f>
        <v>0</v>
      </c>
      <c r="BI233" s="155">
        <f>IF(N233="nulová",J233,0)</f>
        <v>0</v>
      </c>
      <c r="BJ233" s="18" t="s">
        <v>78</v>
      </c>
      <c r="BK233" s="155">
        <f>ROUND(I233*H233,2)</f>
        <v>3932.5</v>
      </c>
      <c r="BL233" s="18" t="s">
        <v>133</v>
      </c>
      <c r="BM233" s="154" t="s">
        <v>289</v>
      </c>
    </row>
    <row r="234" spans="1:65" s="13" customFormat="1" ht="10">
      <c r="B234" s="156"/>
      <c r="D234" s="157" t="s">
        <v>135</v>
      </c>
      <c r="E234" s="158" t="s">
        <v>1</v>
      </c>
      <c r="F234" s="159" t="s">
        <v>290</v>
      </c>
      <c r="H234" s="160">
        <v>5.5</v>
      </c>
      <c r="L234" s="156"/>
      <c r="M234" s="161"/>
      <c r="N234" s="162"/>
      <c r="O234" s="162"/>
      <c r="P234" s="162"/>
      <c r="Q234" s="162"/>
      <c r="R234" s="162"/>
      <c r="S234" s="162"/>
      <c r="T234" s="163"/>
      <c r="AT234" s="158" t="s">
        <v>135</v>
      </c>
      <c r="AU234" s="158" t="s">
        <v>82</v>
      </c>
      <c r="AV234" s="13" t="s">
        <v>82</v>
      </c>
      <c r="AW234" s="13" t="s">
        <v>30</v>
      </c>
      <c r="AX234" s="13" t="s">
        <v>78</v>
      </c>
      <c r="AY234" s="158" t="s">
        <v>127</v>
      </c>
    </row>
    <row r="235" spans="1:65" s="2" customFormat="1" ht="24.15" customHeight="1">
      <c r="A235" s="30"/>
      <c r="B235" s="142"/>
      <c r="C235" s="143" t="s">
        <v>291</v>
      </c>
      <c r="D235" s="143" t="s">
        <v>129</v>
      </c>
      <c r="E235" s="144" t="s">
        <v>292</v>
      </c>
      <c r="F235" s="145" t="s">
        <v>293</v>
      </c>
      <c r="G235" s="146" t="s">
        <v>147</v>
      </c>
      <c r="H235" s="147">
        <v>903.63499999999999</v>
      </c>
      <c r="I235" s="148">
        <v>370.7</v>
      </c>
      <c r="J235" s="148">
        <f>ROUND(I235*H235,2)</f>
        <v>334977.49</v>
      </c>
      <c r="K235" s="149"/>
      <c r="L235" s="31"/>
      <c r="M235" s="150" t="s">
        <v>1</v>
      </c>
      <c r="N235" s="151" t="s">
        <v>38</v>
      </c>
      <c r="O235" s="152">
        <v>0.34</v>
      </c>
      <c r="P235" s="152">
        <f>O235*H235</f>
        <v>307.23590000000002</v>
      </c>
      <c r="Q235" s="152">
        <v>2.1000000000000001E-2</v>
      </c>
      <c r="R235" s="152">
        <f>Q235*H235</f>
        <v>18.976335000000002</v>
      </c>
      <c r="S235" s="152">
        <v>0</v>
      </c>
      <c r="T235" s="153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4" t="s">
        <v>133</v>
      </c>
      <c r="AT235" s="154" t="s">
        <v>129</v>
      </c>
      <c r="AU235" s="154" t="s">
        <v>82</v>
      </c>
      <c r="AY235" s="18" t="s">
        <v>127</v>
      </c>
      <c r="BE235" s="155">
        <f>IF(N235="základní",J235,0)</f>
        <v>334977.49</v>
      </c>
      <c r="BF235" s="155">
        <f>IF(N235="snížená",J235,0)</f>
        <v>0</v>
      </c>
      <c r="BG235" s="155">
        <f>IF(N235="zákl. přenesená",J235,0)</f>
        <v>0</v>
      </c>
      <c r="BH235" s="155">
        <f>IF(N235="sníž. přenesená",J235,0)</f>
        <v>0</v>
      </c>
      <c r="BI235" s="155">
        <f>IF(N235="nulová",J235,0)</f>
        <v>0</v>
      </c>
      <c r="BJ235" s="18" t="s">
        <v>78</v>
      </c>
      <c r="BK235" s="155">
        <f>ROUND(I235*H235,2)</f>
        <v>334977.49</v>
      </c>
      <c r="BL235" s="18" t="s">
        <v>133</v>
      </c>
      <c r="BM235" s="154" t="s">
        <v>294</v>
      </c>
    </row>
    <row r="236" spans="1:65" s="13" customFormat="1" ht="10">
      <c r="B236" s="156"/>
      <c r="D236" s="157" t="s">
        <v>135</v>
      </c>
      <c r="E236" s="158" t="s">
        <v>1</v>
      </c>
      <c r="F236" s="159" t="s">
        <v>295</v>
      </c>
      <c r="H236" s="160">
        <v>174</v>
      </c>
      <c r="L236" s="156"/>
      <c r="M236" s="161"/>
      <c r="N236" s="162"/>
      <c r="O236" s="162"/>
      <c r="P236" s="162"/>
      <c r="Q236" s="162"/>
      <c r="R236" s="162"/>
      <c r="S236" s="162"/>
      <c r="T236" s="163"/>
      <c r="AT236" s="158" t="s">
        <v>135</v>
      </c>
      <c r="AU236" s="158" t="s">
        <v>82</v>
      </c>
      <c r="AV236" s="13" t="s">
        <v>82</v>
      </c>
      <c r="AW236" s="13" t="s">
        <v>30</v>
      </c>
      <c r="AX236" s="13" t="s">
        <v>73</v>
      </c>
      <c r="AY236" s="158" t="s">
        <v>127</v>
      </c>
    </row>
    <row r="237" spans="1:65" s="13" customFormat="1" ht="10">
      <c r="B237" s="156"/>
      <c r="D237" s="157" t="s">
        <v>135</v>
      </c>
      <c r="E237" s="158" t="s">
        <v>1</v>
      </c>
      <c r="F237" s="159" t="s">
        <v>296</v>
      </c>
      <c r="H237" s="160">
        <v>159</v>
      </c>
      <c r="L237" s="156"/>
      <c r="M237" s="161"/>
      <c r="N237" s="162"/>
      <c r="O237" s="162"/>
      <c r="P237" s="162"/>
      <c r="Q237" s="162"/>
      <c r="R237" s="162"/>
      <c r="S237" s="162"/>
      <c r="T237" s="163"/>
      <c r="AT237" s="158" t="s">
        <v>135</v>
      </c>
      <c r="AU237" s="158" t="s">
        <v>82</v>
      </c>
      <c r="AV237" s="13" t="s">
        <v>82</v>
      </c>
      <c r="AW237" s="13" t="s">
        <v>30</v>
      </c>
      <c r="AX237" s="13" t="s">
        <v>73</v>
      </c>
      <c r="AY237" s="158" t="s">
        <v>127</v>
      </c>
    </row>
    <row r="238" spans="1:65" s="13" customFormat="1" ht="10">
      <c r="B238" s="156"/>
      <c r="D238" s="157" t="s">
        <v>135</v>
      </c>
      <c r="E238" s="158" t="s">
        <v>1</v>
      </c>
      <c r="F238" s="159" t="s">
        <v>297</v>
      </c>
      <c r="H238" s="160">
        <v>148</v>
      </c>
      <c r="L238" s="156"/>
      <c r="M238" s="161"/>
      <c r="N238" s="162"/>
      <c r="O238" s="162"/>
      <c r="P238" s="162"/>
      <c r="Q238" s="162"/>
      <c r="R238" s="162"/>
      <c r="S238" s="162"/>
      <c r="T238" s="163"/>
      <c r="AT238" s="158" t="s">
        <v>135</v>
      </c>
      <c r="AU238" s="158" t="s">
        <v>82</v>
      </c>
      <c r="AV238" s="13" t="s">
        <v>82</v>
      </c>
      <c r="AW238" s="13" t="s">
        <v>30</v>
      </c>
      <c r="AX238" s="13" t="s">
        <v>73</v>
      </c>
      <c r="AY238" s="158" t="s">
        <v>127</v>
      </c>
    </row>
    <row r="239" spans="1:65" s="13" customFormat="1" ht="10">
      <c r="B239" s="156"/>
      <c r="D239" s="157" t="s">
        <v>135</v>
      </c>
      <c r="E239" s="158" t="s">
        <v>1</v>
      </c>
      <c r="F239" s="159" t="s">
        <v>298</v>
      </c>
      <c r="H239" s="160">
        <v>226</v>
      </c>
      <c r="L239" s="156"/>
      <c r="M239" s="161"/>
      <c r="N239" s="162"/>
      <c r="O239" s="162"/>
      <c r="P239" s="162"/>
      <c r="Q239" s="162"/>
      <c r="R239" s="162"/>
      <c r="S239" s="162"/>
      <c r="T239" s="163"/>
      <c r="AT239" s="158" t="s">
        <v>135</v>
      </c>
      <c r="AU239" s="158" t="s">
        <v>82</v>
      </c>
      <c r="AV239" s="13" t="s">
        <v>82</v>
      </c>
      <c r="AW239" s="13" t="s">
        <v>30</v>
      </c>
      <c r="AX239" s="13" t="s">
        <v>73</v>
      </c>
      <c r="AY239" s="158" t="s">
        <v>127</v>
      </c>
    </row>
    <row r="240" spans="1:65" s="14" customFormat="1" ht="10">
      <c r="B240" s="164"/>
      <c r="D240" s="157" t="s">
        <v>135</v>
      </c>
      <c r="E240" s="165" t="s">
        <v>1</v>
      </c>
      <c r="F240" s="166" t="s">
        <v>138</v>
      </c>
      <c r="H240" s="165" t="s">
        <v>1</v>
      </c>
      <c r="L240" s="164"/>
      <c r="M240" s="167"/>
      <c r="N240" s="168"/>
      <c r="O240" s="168"/>
      <c r="P240" s="168"/>
      <c r="Q240" s="168"/>
      <c r="R240" s="168"/>
      <c r="S240" s="168"/>
      <c r="T240" s="169"/>
      <c r="AT240" s="165" t="s">
        <v>135</v>
      </c>
      <c r="AU240" s="165" t="s">
        <v>82</v>
      </c>
      <c r="AV240" s="14" t="s">
        <v>78</v>
      </c>
      <c r="AW240" s="14" t="s">
        <v>30</v>
      </c>
      <c r="AX240" s="14" t="s">
        <v>73</v>
      </c>
      <c r="AY240" s="165" t="s">
        <v>127</v>
      </c>
    </row>
    <row r="241" spans="1:65" s="13" customFormat="1" ht="10">
      <c r="B241" s="156"/>
      <c r="D241" s="157" t="s">
        <v>135</v>
      </c>
      <c r="E241" s="158" t="s">
        <v>1</v>
      </c>
      <c r="F241" s="159" t="s">
        <v>299</v>
      </c>
      <c r="H241" s="160">
        <v>114.55</v>
      </c>
      <c r="L241" s="156"/>
      <c r="M241" s="161"/>
      <c r="N241" s="162"/>
      <c r="O241" s="162"/>
      <c r="P241" s="162"/>
      <c r="Q241" s="162"/>
      <c r="R241" s="162"/>
      <c r="S241" s="162"/>
      <c r="T241" s="163"/>
      <c r="AT241" s="158" t="s">
        <v>135</v>
      </c>
      <c r="AU241" s="158" t="s">
        <v>82</v>
      </c>
      <c r="AV241" s="13" t="s">
        <v>82</v>
      </c>
      <c r="AW241" s="13" t="s">
        <v>30</v>
      </c>
      <c r="AX241" s="13" t="s">
        <v>73</v>
      </c>
      <c r="AY241" s="158" t="s">
        <v>127</v>
      </c>
    </row>
    <row r="242" spans="1:65" s="14" customFormat="1" ht="10">
      <c r="B242" s="164"/>
      <c r="D242" s="157" t="s">
        <v>135</v>
      </c>
      <c r="E242" s="165" t="s">
        <v>1</v>
      </c>
      <c r="F242" s="166" t="s">
        <v>300</v>
      </c>
      <c r="H242" s="165" t="s">
        <v>1</v>
      </c>
      <c r="L242" s="164"/>
      <c r="M242" s="167"/>
      <c r="N242" s="168"/>
      <c r="O242" s="168"/>
      <c r="P242" s="168"/>
      <c r="Q242" s="168"/>
      <c r="R242" s="168"/>
      <c r="S242" s="168"/>
      <c r="T242" s="169"/>
      <c r="AT242" s="165" t="s">
        <v>135</v>
      </c>
      <c r="AU242" s="165" t="s">
        <v>82</v>
      </c>
      <c r="AV242" s="14" t="s">
        <v>78</v>
      </c>
      <c r="AW242" s="14" t="s">
        <v>30</v>
      </c>
      <c r="AX242" s="14" t="s">
        <v>73</v>
      </c>
      <c r="AY242" s="165" t="s">
        <v>127</v>
      </c>
    </row>
    <row r="243" spans="1:65" s="13" customFormat="1" ht="40">
      <c r="B243" s="156"/>
      <c r="D243" s="157" t="s">
        <v>135</v>
      </c>
      <c r="E243" s="158" t="s">
        <v>1</v>
      </c>
      <c r="F243" s="159" t="s">
        <v>301</v>
      </c>
      <c r="H243" s="160">
        <v>-8.8450000000000006</v>
      </c>
      <c r="L243" s="156"/>
      <c r="M243" s="161"/>
      <c r="N243" s="162"/>
      <c r="O243" s="162"/>
      <c r="P243" s="162"/>
      <c r="Q243" s="162"/>
      <c r="R243" s="162"/>
      <c r="S243" s="162"/>
      <c r="T243" s="163"/>
      <c r="AT243" s="158" t="s">
        <v>135</v>
      </c>
      <c r="AU243" s="158" t="s">
        <v>82</v>
      </c>
      <c r="AV243" s="13" t="s">
        <v>82</v>
      </c>
      <c r="AW243" s="13" t="s">
        <v>30</v>
      </c>
      <c r="AX243" s="13" t="s">
        <v>73</v>
      </c>
      <c r="AY243" s="158" t="s">
        <v>127</v>
      </c>
    </row>
    <row r="244" spans="1:65" s="13" customFormat="1" ht="10">
      <c r="B244" s="156"/>
      <c r="D244" s="157" t="s">
        <v>135</v>
      </c>
      <c r="E244" s="158" t="s">
        <v>1</v>
      </c>
      <c r="F244" s="159" t="s">
        <v>302</v>
      </c>
      <c r="H244" s="160">
        <v>-1.415</v>
      </c>
      <c r="L244" s="156"/>
      <c r="M244" s="161"/>
      <c r="N244" s="162"/>
      <c r="O244" s="162"/>
      <c r="P244" s="162"/>
      <c r="Q244" s="162"/>
      <c r="R244" s="162"/>
      <c r="S244" s="162"/>
      <c r="T244" s="163"/>
      <c r="AT244" s="158" t="s">
        <v>135</v>
      </c>
      <c r="AU244" s="158" t="s">
        <v>82</v>
      </c>
      <c r="AV244" s="13" t="s">
        <v>82</v>
      </c>
      <c r="AW244" s="13" t="s">
        <v>30</v>
      </c>
      <c r="AX244" s="13" t="s">
        <v>73</v>
      </c>
      <c r="AY244" s="158" t="s">
        <v>127</v>
      </c>
    </row>
    <row r="245" spans="1:65" s="14" customFormat="1" ht="10">
      <c r="B245" s="164"/>
      <c r="D245" s="157" t="s">
        <v>135</v>
      </c>
      <c r="E245" s="165" t="s">
        <v>1</v>
      </c>
      <c r="F245" s="166" t="s">
        <v>303</v>
      </c>
      <c r="H245" s="165" t="s">
        <v>1</v>
      </c>
      <c r="L245" s="164"/>
      <c r="M245" s="167"/>
      <c r="N245" s="168"/>
      <c r="O245" s="168"/>
      <c r="P245" s="168"/>
      <c r="Q245" s="168"/>
      <c r="R245" s="168"/>
      <c r="S245" s="168"/>
      <c r="T245" s="169"/>
      <c r="AT245" s="165" t="s">
        <v>135</v>
      </c>
      <c r="AU245" s="165" t="s">
        <v>82</v>
      </c>
      <c r="AV245" s="14" t="s">
        <v>78</v>
      </c>
      <c r="AW245" s="14" t="s">
        <v>30</v>
      </c>
      <c r="AX245" s="14" t="s">
        <v>73</v>
      </c>
      <c r="AY245" s="165" t="s">
        <v>127</v>
      </c>
    </row>
    <row r="246" spans="1:65" s="13" customFormat="1" ht="10">
      <c r="B246" s="156"/>
      <c r="D246" s="157" t="s">
        <v>135</v>
      </c>
      <c r="E246" s="158" t="s">
        <v>1</v>
      </c>
      <c r="F246" s="159" t="s">
        <v>304</v>
      </c>
      <c r="H246" s="160">
        <v>-8.83</v>
      </c>
      <c r="L246" s="156"/>
      <c r="M246" s="161"/>
      <c r="N246" s="162"/>
      <c r="O246" s="162"/>
      <c r="P246" s="162"/>
      <c r="Q246" s="162"/>
      <c r="R246" s="162"/>
      <c r="S246" s="162"/>
      <c r="T246" s="163"/>
      <c r="AT246" s="158" t="s">
        <v>135</v>
      </c>
      <c r="AU246" s="158" t="s">
        <v>82</v>
      </c>
      <c r="AV246" s="13" t="s">
        <v>82</v>
      </c>
      <c r="AW246" s="13" t="s">
        <v>30</v>
      </c>
      <c r="AX246" s="13" t="s">
        <v>73</v>
      </c>
      <c r="AY246" s="158" t="s">
        <v>127</v>
      </c>
    </row>
    <row r="247" spans="1:65" s="14" customFormat="1" ht="10">
      <c r="B247" s="164"/>
      <c r="D247" s="157" t="s">
        <v>135</v>
      </c>
      <c r="E247" s="165" t="s">
        <v>1</v>
      </c>
      <c r="F247" s="166" t="s">
        <v>305</v>
      </c>
      <c r="H247" s="165" t="s">
        <v>1</v>
      </c>
      <c r="L247" s="164"/>
      <c r="M247" s="167"/>
      <c r="N247" s="168"/>
      <c r="O247" s="168"/>
      <c r="P247" s="168"/>
      <c r="Q247" s="168"/>
      <c r="R247" s="168"/>
      <c r="S247" s="168"/>
      <c r="T247" s="169"/>
      <c r="AT247" s="165" t="s">
        <v>135</v>
      </c>
      <c r="AU247" s="165" t="s">
        <v>82</v>
      </c>
      <c r="AV247" s="14" t="s">
        <v>78</v>
      </c>
      <c r="AW247" s="14" t="s">
        <v>30</v>
      </c>
      <c r="AX247" s="14" t="s">
        <v>73</v>
      </c>
      <c r="AY247" s="165" t="s">
        <v>127</v>
      </c>
    </row>
    <row r="248" spans="1:65" s="13" customFormat="1" ht="20">
      <c r="B248" s="156"/>
      <c r="D248" s="157" t="s">
        <v>135</v>
      </c>
      <c r="E248" s="158" t="s">
        <v>1</v>
      </c>
      <c r="F248" s="159" t="s">
        <v>306</v>
      </c>
      <c r="H248" s="160">
        <v>25.457000000000001</v>
      </c>
      <c r="L248" s="156"/>
      <c r="M248" s="161"/>
      <c r="N248" s="162"/>
      <c r="O248" s="162"/>
      <c r="P248" s="162"/>
      <c r="Q248" s="162"/>
      <c r="R248" s="162"/>
      <c r="S248" s="162"/>
      <c r="T248" s="163"/>
      <c r="AT248" s="158" t="s">
        <v>135</v>
      </c>
      <c r="AU248" s="158" t="s">
        <v>82</v>
      </c>
      <c r="AV248" s="13" t="s">
        <v>82</v>
      </c>
      <c r="AW248" s="13" t="s">
        <v>30</v>
      </c>
      <c r="AX248" s="13" t="s">
        <v>73</v>
      </c>
      <c r="AY248" s="158" t="s">
        <v>127</v>
      </c>
    </row>
    <row r="249" spans="1:65" s="13" customFormat="1" ht="30">
      <c r="B249" s="156"/>
      <c r="D249" s="157" t="s">
        <v>135</v>
      </c>
      <c r="E249" s="158" t="s">
        <v>1</v>
      </c>
      <c r="F249" s="159" t="s">
        <v>307</v>
      </c>
      <c r="H249" s="160">
        <v>31.23</v>
      </c>
      <c r="L249" s="156"/>
      <c r="M249" s="161"/>
      <c r="N249" s="162"/>
      <c r="O249" s="162"/>
      <c r="P249" s="162"/>
      <c r="Q249" s="162"/>
      <c r="R249" s="162"/>
      <c r="S249" s="162"/>
      <c r="T249" s="163"/>
      <c r="AT249" s="158" t="s">
        <v>135</v>
      </c>
      <c r="AU249" s="158" t="s">
        <v>82</v>
      </c>
      <c r="AV249" s="13" t="s">
        <v>82</v>
      </c>
      <c r="AW249" s="13" t="s">
        <v>30</v>
      </c>
      <c r="AX249" s="13" t="s">
        <v>73</v>
      </c>
      <c r="AY249" s="158" t="s">
        <v>127</v>
      </c>
    </row>
    <row r="250" spans="1:65" s="13" customFormat="1" ht="20">
      <c r="B250" s="156"/>
      <c r="D250" s="157" t="s">
        <v>135</v>
      </c>
      <c r="E250" s="158" t="s">
        <v>1</v>
      </c>
      <c r="F250" s="159" t="s">
        <v>308</v>
      </c>
      <c r="H250" s="160">
        <v>10.83</v>
      </c>
      <c r="L250" s="156"/>
      <c r="M250" s="161"/>
      <c r="N250" s="162"/>
      <c r="O250" s="162"/>
      <c r="P250" s="162"/>
      <c r="Q250" s="162"/>
      <c r="R250" s="162"/>
      <c r="S250" s="162"/>
      <c r="T250" s="163"/>
      <c r="AT250" s="158" t="s">
        <v>135</v>
      </c>
      <c r="AU250" s="158" t="s">
        <v>82</v>
      </c>
      <c r="AV250" s="13" t="s">
        <v>82</v>
      </c>
      <c r="AW250" s="13" t="s">
        <v>30</v>
      </c>
      <c r="AX250" s="13" t="s">
        <v>73</v>
      </c>
      <c r="AY250" s="158" t="s">
        <v>127</v>
      </c>
    </row>
    <row r="251" spans="1:65" s="14" customFormat="1" ht="10">
      <c r="B251" s="164"/>
      <c r="D251" s="157" t="s">
        <v>135</v>
      </c>
      <c r="E251" s="165" t="s">
        <v>1</v>
      </c>
      <c r="F251" s="166" t="s">
        <v>309</v>
      </c>
      <c r="H251" s="165" t="s">
        <v>1</v>
      </c>
      <c r="L251" s="164"/>
      <c r="M251" s="167"/>
      <c r="N251" s="168"/>
      <c r="O251" s="168"/>
      <c r="P251" s="168"/>
      <c r="Q251" s="168"/>
      <c r="R251" s="168"/>
      <c r="S251" s="168"/>
      <c r="T251" s="169"/>
      <c r="AT251" s="165" t="s">
        <v>135</v>
      </c>
      <c r="AU251" s="165" t="s">
        <v>82</v>
      </c>
      <c r="AV251" s="14" t="s">
        <v>78</v>
      </c>
      <c r="AW251" s="14" t="s">
        <v>30</v>
      </c>
      <c r="AX251" s="14" t="s">
        <v>73</v>
      </c>
      <c r="AY251" s="165" t="s">
        <v>127</v>
      </c>
    </row>
    <row r="252" spans="1:65" s="13" customFormat="1" ht="20">
      <c r="B252" s="156"/>
      <c r="D252" s="157" t="s">
        <v>135</v>
      </c>
      <c r="E252" s="158" t="s">
        <v>1</v>
      </c>
      <c r="F252" s="159" t="s">
        <v>310</v>
      </c>
      <c r="H252" s="160">
        <v>33.658000000000001</v>
      </c>
      <c r="L252" s="156"/>
      <c r="M252" s="161"/>
      <c r="N252" s="162"/>
      <c r="O252" s="162"/>
      <c r="P252" s="162"/>
      <c r="Q252" s="162"/>
      <c r="R252" s="162"/>
      <c r="S252" s="162"/>
      <c r="T252" s="163"/>
      <c r="AT252" s="158" t="s">
        <v>135</v>
      </c>
      <c r="AU252" s="158" t="s">
        <v>82</v>
      </c>
      <c r="AV252" s="13" t="s">
        <v>82</v>
      </c>
      <c r="AW252" s="13" t="s">
        <v>30</v>
      </c>
      <c r="AX252" s="13" t="s">
        <v>73</v>
      </c>
      <c r="AY252" s="158" t="s">
        <v>127</v>
      </c>
    </row>
    <row r="253" spans="1:65" s="15" customFormat="1" ht="10">
      <c r="B253" s="170"/>
      <c r="D253" s="157" t="s">
        <v>135</v>
      </c>
      <c r="E253" s="171" t="s">
        <v>1</v>
      </c>
      <c r="F253" s="172" t="s">
        <v>141</v>
      </c>
      <c r="H253" s="173">
        <v>903.63499999999999</v>
      </c>
      <c r="L253" s="170"/>
      <c r="M253" s="174"/>
      <c r="N253" s="175"/>
      <c r="O253" s="175"/>
      <c r="P253" s="175"/>
      <c r="Q253" s="175"/>
      <c r="R253" s="175"/>
      <c r="S253" s="175"/>
      <c r="T253" s="176"/>
      <c r="AT253" s="171" t="s">
        <v>135</v>
      </c>
      <c r="AU253" s="171" t="s">
        <v>82</v>
      </c>
      <c r="AV253" s="15" t="s">
        <v>133</v>
      </c>
      <c r="AW253" s="15" t="s">
        <v>30</v>
      </c>
      <c r="AX253" s="15" t="s">
        <v>78</v>
      </c>
      <c r="AY253" s="171" t="s">
        <v>127</v>
      </c>
    </row>
    <row r="254" spans="1:65" s="2" customFormat="1" ht="33" customHeight="1">
      <c r="A254" s="30"/>
      <c r="B254" s="142"/>
      <c r="C254" s="143" t="s">
        <v>311</v>
      </c>
      <c r="D254" s="143" t="s">
        <v>129</v>
      </c>
      <c r="E254" s="144" t="s">
        <v>312</v>
      </c>
      <c r="F254" s="145" t="s">
        <v>313</v>
      </c>
      <c r="G254" s="146" t="s">
        <v>147</v>
      </c>
      <c r="H254" s="147">
        <v>903.63499999999999</v>
      </c>
      <c r="I254" s="148">
        <v>742.5</v>
      </c>
      <c r="J254" s="148">
        <f>ROUND(I254*H254,2)</f>
        <v>670948.99</v>
      </c>
      <c r="K254" s="149"/>
      <c r="L254" s="31"/>
      <c r="M254" s="150" t="s">
        <v>1</v>
      </c>
      <c r="N254" s="151" t="s">
        <v>38</v>
      </c>
      <c r="O254" s="152">
        <v>0.13200000000000001</v>
      </c>
      <c r="P254" s="152">
        <f>O254*H254</f>
        <v>119.27982</v>
      </c>
      <c r="Q254" s="152">
        <v>1.4E-3</v>
      </c>
      <c r="R254" s="152">
        <f>Q254*H254</f>
        <v>1.2650889999999999</v>
      </c>
      <c r="S254" s="152">
        <v>0</v>
      </c>
      <c r="T254" s="153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4" t="s">
        <v>133</v>
      </c>
      <c r="AT254" s="154" t="s">
        <v>129</v>
      </c>
      <c r="AU254" s="154" t="s">
        <v>82</v>
      </c>
      <c r="AY254" s="18" t="s">
        <v>127</v>
      </c>
      <c r="BE254" s="155">
        <f>IF(N254="základní",J254,0)</f>
        <v>670948.99</v>
      </c>
      <c r="BF254" s="155">
        <f>IF(N254="snížená",J254,0)</f>
        <v>0</v>
      </c>
      <c r="BG254" s="155">
        <f>IF(N254="zákl. přenesená",J254,0)</f>
        <v>0</v>
      </c>
      <c r="BH254" s="155">
        <f>IF(N254="sníž. přenesená",J254,0)</f>
        <v>0</v>
      </c>
      <c r="BI254" s="155">
        <f>IF(N254="nulová",J254,0)</f>
        <v>0</v>
      </c>
      <c r="BJ254" s="18" t="s">
        <v>78</v>
      </c>
      <c r="BK254" s="155">
        <f>ROUND(I254*H254,2)</f>
        <v>670948.99</v>
      </c>
      <c r="BL254" s="18" t="s">
        <v>133</v>
      </c>
      <c r="BM254" s="154" t="s">
        <v>314</v>
      </c>
    </row>
    <row r="255" spans="1:65" s="13" customFormat="1" ht="10">
      <c r="B255" s="156"/>
      <c r="D255" s="157" t="s">
        <v>135</v>
      </c>
      <c r="E255" s="158" t="s">
        <v>1</v>
      </c>
      <c r="F255" s="159" t="s">
        <v>295</v>
      </c>
      <c r="H255" s="160">
        <v>174</v>
      </c>
      <c r="L255" s="156"/>
      <c r="M255" s="161"/>
      <c r="N255" s="162"/>
      <c r="O255" s="162"/>
      <c r="P255" s="162"/>
      <c r="Q255" s="162"/>
      <c r="R255" s="162"/>
      <c r="S255" s="162"/>
      <c r="T255" s="163"/>
      <c r="AT255" s="158" t="s">
        <v>135</v>
      </c>
      <c r="AU255" s="158" t="s">
        <v>82</v>
      </c>
      <c r="AV255" s="13" t="s">
        <v>82</v>
      </c>
      <c r="AW255" s="13" t="s">
        <v>30</v>
      </c>
      <c r="AX255" s="13" t="s">
        <v>73</v>
      </c>
      <c r="AY255" s="158" t="s">
        <v>127</v>
      </c>
    </row>
    <row r="256" spans="1:65" s="13" customFormat="1" ht="10">
      <c r="B256" s="156"/>
      <c r="D256" s="157" t="s">
        <v>135</v>
      </c>
      <c r="E256" s="158" t="s">
        <v>1</v>
      </c>
      <c r="F256" s="159" t="s">
        <v>296</v>
      </c>
      <c r="H256" s="160">
        <v>159</v>
      </c>
      <c r="L256" s="156"/>
      <c r="M256" s="161"/>
      <c r="N256" s="162"/>
      <c r="O256" s="162"/>
      <c r="P256" s="162"/>
      <c r="Q256" s="162"/>
      <c r="R256" s="162"/>
      <c r="S256" s="162"/>
      <c r="T256" s="163"/>
      <c r="AT256" s="158" t="s">
        <v>135</v>
      </c>
      <c r="AU256" s="158" t="s">
        <v>82</v>
      </c>
      <c r="AV256" s="13" t="s">
        <v>82</v>
      </c>
      <c r="AW256" s="13" t="s">
        <v>30</v>
      </c>
      <c r="AX256" s="13" t="s">
        <v>73</v>
      </c>
      <c r="AY256" s="158" t="s">
        <v>127</v>
      </c>
    </row>
    <row r="257" spans="2:51" s="13" customFormat="1" ht="10">
      <c r="B257" s="156"/>
      <c r="D257" s="157" t="s">
        <v>135</v>
      </c>
      <c r="E257" s="158" t="s">
        <v>1</v>
      </c>
      <c r="F257" s="159" t="s">
        <v>297</v>
      </c>
      <c r="H257" s="160">
        <v>148</v>
      </c>
      <c r="L257" s="156"/>
      <c r="M257" s="161"/>
      <c r="N257" s="162"/>
      <c r="O257" s="162"/>
      <c r="P257" s="162"/>
      <c r="Q257" s="162"/>
      <c r="R257" s="162"/>
      <c r="S257" s="162"/>
      <c r="T257" s="163"/>
      <c r="AT257" s="158" t="s">
        <v>135</v>
      </c>
      <c r="AU257" s="158" t="s">
        <v>82</v>
      </c>
      <c r="AV257" s="13" t="s">
        <v>82</v>
      </c>
      <c r="AW257" s="13" t="s">
        <v>30</v>
      </c>
      <c r="AX257" s="13" t="s">
        <v>73</v>
      </c>
      <c r="AY257" s="158" t="s">
        <v>127</v>
      </c>
    </row>
    <row r="258" spans="2:51" s="13" customFormat="1" ht="10">
      <c r="B258" s="156"/>
      <c r="D258" s="157" t="s">
        <v>135</v>
      </c>
      <c r="E258" s="158" t="s">
        <v>1</v>
      </c>
      <c r="F258" s="159" t="s">
        <v>298</v>
      </c>
      <c r="H258" s="160">
        <v>226</v>
      </c>
      <c r="L258" s="156"/>
      <c r="M258" s="161"/>
      <c r="N258" s="162"/>
      <c r="O258" s="162"/>
      <c r="P258" s="162"/>
      <c r="Q258" s="162"/>
      <c r="R258" s="162"/>
      <c r="S258" s="162"/>
      <c r="T258" s="163"/>
      <c r="AT258" s="158" t="s">
        <v>135</v>
      </c>
      <c r="AU258" s="158" t="s">
        <v>82</v>
      </c>
      <c r="AV258" s="13" t="s">
        <v>82</v>
      </c>
      <c r="AW258" s="13" t="s">
        <v>30</v>
      </c>
      <c r="AX258" s="13" t="s">
        <v>73</v>
      </c>
      <c r="AY258" s="158" t="s">
        <v>127</v>
      </c>
    </row>
    <row r="259" spans="2:51" s="14" customFormat="1" ht="10">
      <c r="B259" s="164"/>
      <c r="D259" s="157" t="s">
        <v>135</v>
      </c>
      <c r="E259" s="165" t="s">
        <v>1</v>
      </c>
      <c r="F259" s="166" t="s">
        <v>138</v>
      </c>
      <c r="H259" s="165" t="s">
        <v>1</v>
      </c>
      <c r="L259" s="164"/>
      <c r="M259" s="167"/>
      <c r="N259" s="168"/>
      <c r="O259" s="168"/>
      <c r="P259" s="168"/>
      <c r="Q259" s="168"/>
      <c r="R259" s="168"/>
      <c r="S259" s="168"/>
      <c r="T259" s="169"/>
      <c r="AT259" s="165" t="s">
        <v>135</v>
      </c>
      <c r="AU259" s="165" t="s">
        <v>82</v>
      </c>
      <c r="AV259" s="14" t="s">
        <v>78</v>
      </c>
      <c r="AW259" s="14" t="s">
        <v>30</v>
      </c>
      <c r="AX259" s="14" t="s">
        <v>73</v>
      </c>
      <c r="AY259" s="165" t="s">
        <v>127</v>
      </c>
    </row>
    <row r="260" spans="2:51" s="13" customFormat="1" ht="10">
      <c r="B260" s="156"/>
      <c r="D260" s="157" t="s">
        <v>135</v>
      </c>
      <c r="E260" s="158" t="s">
        <v>1</v>
      </c>
      <c r="F260" s="159" t="s">
        <v>299</v>
      </c>
      <c r="H260" s="160">
        <v>114.55</v>
      </c>
      <c r="L260" s="156"/>
      <c r="M260" s="161"/>
      <c r="N260" s="162"/>
      <c r="O260" s="162"/>
      <c r="P260" s="162"/>
      <c r="Q260" s="162"/>
      <c r="R260" s="162"/>
      <c r="S260" s="162"/>
      <c r="T260" s="163"/>
      <c r="AT260" s="158" t="s">
        <v>135</v>
      </c>
      <c r="AU260" s="158" t="s">
        <v>82</v>
      </c>
      <c r="AV260" s="13" t="s">
        <v>82</v>
      </c>
      <c r="AW260" s="13" t="s">
        <v>30</v>
      </c>
      <c r="AX260" s="13" t="s">
        <v>73</v>
      </c>
      <c r="AY260" s="158" t="s">
        <v>127</v>
      </c>
    </row>
    <row r="261" spans="2:51" s="14" customFormat="1" ht="10">
      <c r="B261" s="164"/>
      <c r="D261" s="157" t="s">
        <v>135</v>
      </c>
      <c r="E261" s="165" t="s">
        <v>1</v>
      </c>
      <c r="F261" s="166" t="s">
        <v>300</v>
      </c>
      <c r="H261" s="165" t="s">
        <v>1</v>
      </c>
      <c r="L261" s="164"/>
      <c r="M261" s="167"/>
      <c r="N261" s="168"/>
      <c r="O261" s="168"/>
      <c r="P261" s="168"/>
      <c r="Q261" s="168"/>
      <c r="R261" s="168"/>
      <c r="S261" s="168"/>
      <c r="T261" s="169"/>
      <c r="AT261" s="165" t="s">
        <v>135</v>
      </c>
      <c r="AU261" s="165" t="s">
        <v>82</v>
      </c>
      <c r="AV261" s="14" t="s">
        <v>78</v>
      </c>
      <c r="AW261" s="14" t="s">
        <v>30</v>
      </c>
      <c r="AX261" s="14" t="s">
        <v>73</v>
      </c>
      <c r="AY261" s="165" t="s">
        <v>127</v>
      </c>
    </row>
    <row r="262" spans="2:51" s="13" customFormat="1" ht="40">
      <c r="B262" s="156"/>
      <c r="D262" s="157" t="s">
        <v>135</v>
      </c>
      <c r="E262" s="158" t="s">
        <v>1</v>
      </c>
      <c r="F262" s="159" t="s">
        <v>301</v>
      </c>
      <c r="H262" s="160">
        <v>-8.8450000000000006</v>
      </c>
      <c r="L262" s="156"/>
      <c r="M262" s="161"/>
      <c r="N262" s="162"/>
      <c r="O262" s="162"/>
      <c r="P262" s="162"/>
      <c r="Q262" s="162"/>
      <c r="R262" s="162"/>
      <c r="S262" s="162"/>
      <c r="T262" s="163"/>
      <c r="AT262" s="158" t="s">
        <v>135</v>
      </c>
      <c r="AU262" s="158" t="s">
        <v>82</v>
      </c>
      <c r="AV262" s="13" t="s">
        <v>82</v>
      </c>
      <c r="AW262" s="13" t="s">
        <v>30</v>
      </c>
      <c r="AX262" s="13" t="s">
        <v>73</v>
      </c>
      <c r="AY262" s="158" t="s">
        <v>127</v>
      </c>
    </row>
    <row r="263" spans="2:51" s="13" customFormat="1" ht="10">
      <c r="B263" s="156"/>
      <c r="D263" s="157" t="s">
        <v>135</v>
      </c>
      <c r="E263" s="158" t="s">
        <v>1</v>
      </c>
      <c r="F263" s="159" t="s">
        <v>302</v>
      </c>
      <c r="H263" s="160">
        <v>-1.415</v>
      </c>
      <c r="L263" s="156"/>
      <c r="M263" s="161"/>
      <c r="N263" s="162"/>
      <c r="O263" s="162"/>
      <c r="P263" s="162"/>
      <c r="Q263" s="162"/>
      <c r="R263" s="162"/>
      <c r="S263" s="162"/>
      <c r="T263" s="163"/>
      <c r="AT263" s="158" t="s">
        <v>135</v>
      </c>
      <c r="AU263" s="158" t="s">
        <v>82</v>
      </c>
      <c r="AV263" s="13" t="s">
        <v>82</v>
      </c>
      <c r="AW263" s="13" t="s">
        <v>30</v>
      </c>
      <c r="AX263" s="13" t="s">
        <v>73</v>
      </c>
      <c r="AY263" s="158" t="s">
        <v>127</v>
      </c>
    </row>
    <row r="264" spans="2:51" s="14" customFormat="1" ht="10">
      <c r="B264" s="164"/>
      <c r="D264" s="157" t="s">
        <v>135</v>
      </c>
      <c r="E264" s="165" t="s">
        <v>1</v>
      </c>
      <c r="F264" s="166" t="s">
        <v>303</v>
      </c>
      <c r="H264" s="165" t="s">
        <v>1</v>
      </c>
      <c r="L264" s="164"/>
      <c r="M264" s="167"/>
      <c r="N264" s="168"/>
      <c r="O264" s="168"/>
      <c r="P264" s="168"/>
      <c r="Q264" s="168"/>
      <c r="R264" s="168"/>
      <c r="S264" s="168"/>
      <c r="T264" s="169"/>
      <c r="AT264" s="165" t="s">
        <v>135</v>
      </c>
      <c r="AU264" s="165" t="s">
        <v>82</v>
      </c>
      <c r="AV264" s="14" t="s">
        <v>78</v>
      </c>
      <c r="AW264" s="14" t="s">
        <v>30</v>
      </c>
      <c r="AX264" s="14" t="s">
        <v>73</v>
      </c>
      <c r="AY264" s="165" t="s">
        <v>127</v>
      </c>
    </row>
    <row r="265" spans="2:51" s="13" customFormat="1" ht="10">
      <c r="B265" s="156"/>
      <c r="D265" s="157" t="s">
        <v>135</v>
      </c>
      <c r="E265" s="158" t="s">
        <v>1</v>
      </c>
      <c r="F265" s="159" t="s">
        <v>304</v>
      </c>
      <c r="H265" s="160">
        <v>-8.83</v>
      </c>
      <c r="L265" s="156"/>
      <c r="M265" s="161"/>
      <c r="N265" s="162"/>
      <c r="O265" s="162"/>
      <c r="P265" s="162"/>
      <c r="Q265" s="162"/>
      <c r="R265" s="162"/>
      <c r="S265" s="162"/>
      <c r="T265" s="163"/>
      <c r="AT265" s="158" t="s">
        <v>135</v>
      </c>
      <c r="AU265" s="158" t="s">
        <v>82</v>
      </c>
      <c r="AV265" s="13" t="s">
        <v>82</v>
      </c>
      <c r="AW265" s="13" t="s">
        <v>30</v>
      </c>
      <c r="AX265" s="13" t="s">
        <v>73</v>
      </c>
      <c r="AY265" s="158" t="s">
        <v>127</v>
      </c>
    </row>
    <row r="266" spans="2:51" s="14" customFormat="1" ht="10">
      <c r="B266" s="164"/>
      <c r="D266" s="157" t="s">
        <v>135</v>
      </c>
      <c r="E266" s="165" t="s">
        <v>1</v>
      </c>
      <c r="F266" s="166" t="s">
        <v>305</v>
      </c>
      <c r="H266" s="165" t="s">
        <v>1</v>
      </c>
      <c r="L266" s="164"/>
      <c r="M266" s="167"/>
      <c r="N266" s="168"/>
      <c r="O266" s="168"/>
      <c r="P266" s="168"/>
      <c r="Q266" s="168"/>
      <c r="R266" s="168"/>
      <c r="S266" s="168"/>
      <c r="T266" s="169"/>
      <c r="AT266" s="165" t="s">
        <v>135</v>
      </c>
      <c r="AU266" s="165" t="s">
        <v>82</v>
      </c>
      <c r="AV266" s="14" t="s">
        <v>78</v>
      </c>
      <c r="AW266" s="14" t="s">
        <v>30</v>
      </c>
      <c r="AX266" s="14" t="s">
        <v>73</v>
      </c>
      <c r="AY266" s="165" t="s">
        <v>127</v>
      </c>
    </row>
    <row r="267" spans="2:51" s="13" customFormat="1" ht="20">
      <c r="B267" s="156"/>
      <c r="D267" s="157" t="s">
        <v>135</v>
      </c>
      <c r="E267" s="158" t="s">
        <v>1</v>
      </c>
      <c r="F267" s="159" t="s">
        <v>306</v>
      </c>
      <c r="H267" s="160">
        <v>25.457000000000001</v>
      </c>
      <c r="L267" s="156"/>
      <c r="M267" s="161"/>
      <c r="N267" s="162"/>
      <c r="O267" s="162"/>
      <c r="P267" s="162"/>
      <c r="Q267" s="162"/>
      <c r="R267" s="162"/>
      <c r="S267" s="162"/>
      <c r="T267" s="163"/>
      <c r="AT267" s="158" t="s">
        <v>135</v>
      </c>
      <c r="AU267" s="158" t="s">
        <v>82</v>
      </c>
      <c r="AV267" s="13" t="s">
        <v>82</v>
      </c>
      <c r="AW267" s="13" t="s">
        <v>30</v>
      </c>
      <c r="AX267" s="13" t="s">
        <v>73</v>
      </c>
      <c r="AY267" s="158" t="s">
        <v>127</v>
      </c>
    </row>
    <row r="268" spans="2:51" s="13" customFormat="1" ht="30">
      <c r="B268" s="156"/>
      <c r="D268" s="157" t="s">
        <v>135</v>
      </c>
      <c r="E268" s="158" t="s">
        <v>1</v>
      </c>
      <c r="F268" s="159" t="s">
        <v>307</v>
      </c>
      <c r="H268" s="160">
        <v>31.23</v>
      </c>
      <c r="L268" s="156"/>
      <c r="M268" s="161"/>
      <c r="N268" s="162"/>
      <c r="O268" s="162"/>
      <c r="P268" s="162"/>
      <c r="Q268" s="162"/>
      <c r="R268" s="162"/>
      <c r="S268" s="162"/>
      <c r="T268" s="163"/>
      <c r="AT268" s="158" t="s">
        <v>135</v>
      </c>
      <c r="AU268" s="158" t="s">
        <v>82</v>
      </c>
      <c r="AV268" s="13" t="s">
        <v>82</v>
      </c>
      <c r="AW268" s="13" t="s">
        <v>30</v>
      </c>
      <c r="AX268" s="13" t="s">
        <v>73</v>
      </c>
      <c r="AY268" s="158" t="s">
        <v>127</v>
      </c>
    </row>
    <row r="269" spans="2:51" s="13" customFormat="1" ht="20">
      <c r="B269" s="156"/>
      <c r="D269" s="157" t="s">
        <v>135</v>
      </c>
      <c r="E269" s="158" t="s">
        <v>1</v>
      </c>
      <c r="F269" s="159" t="s">
        <v>308</v>
      </c>
      <c r="H269" s="160">
        <v>10.83</v>
      </c>
      <c r="L269" s="156"/>
      <c r="M269" s="161"/>
      <c r="N269" s="162"/>
      <c r="O269" s="162"/>
      <c r="P269" s="162"/>
      <c r="Q269" s="162"/>
      <c r="R269" s="162"/>
      <c r="S269" s="162"/>
      <c r="T269" s="163"/>
      <c r="AT269" s="158" t="s">
        <v>135</v>
      </c>
      <c r="AU269" s="158" t="s">
        <v>82</v>
      </c>
      <c r="AV269" s="13" t="s">
        <v>82</v>
      </c>
      <c r="AW269" s="13" t="s">
        <v>30</v>
      </c>
      <c r="AX269" s="13" t="s">
        <v>73</v>
      </c>
      <c r="AY269" s="158" t="s">
        <v>127</v>
      </c>
    </row>
    <row r="270" spans="2:51" s="14" customFormat="1" ht="10">
      <c r="B270" s="164"/>
      <c r="D270" s="157" t="s">
        <v>135</v>
      </c>
      <c r="E270" s="165" t="s">
        <v>1</v>
      </c>
      <c r="F270" s="166" t="s">
        <v>309</v>
      </c>
      <c r="H270" s="165" t="s">
        <v>1</v>
      </c>
      <c r="L270" s="164"/>
      <c r="M270" s="167"/>
      <c r="N270" s="168"/>
      <c r="O270" s="168"/>
      <c r="P270" s="168"/>
      <c r="Q270" s="168"/>
      <c r="R270" s="168"/>
      <c r="S270" s="168"/>
      <c r="T270" s="169"/>
      <c r="AT270" s="165" t="s">
        <v>135</v>
      </c>
      <c r="AU270" s="165" t="s">
        <v>82</v>
      </c>
      <c r="AV270" s="14" t="s">
        <v>78</v>
      </c>
      <c r="AW270" s="14" t="s">
        <v>30</v>
      </c>
      <c r="AX270" s="14" t="s">
        <v>73</v>
      </c>
      <c r="AY270" s="165" t="s">
        <v>127</v>
      </c>
    </row>
    <row r="271" spans="2:51" s="13" customFormat="1" ht="20">
      <c r="B271" s="156"/>
      <c r="D271" s="157" t="s">
        <v>135</v>
      </c>
      <c r="E271" s="158" t="s">
        <v>1</v>
      </c>
      <c r="F271" s="159" t="s">
        <v>310</v>
      </c>
      <c r="H271" s="160">
        <v>33.658000000000001</v>
      </c>
      <c r="L271" s="156"/>
      <c r="M271" s="161"/>
      <c r="N271" s="162"/>
      <c r="O271" s="162"/>
      <c r="P271" s="162"/>
      <c r="Q271" s="162"/>
      <c r="R271" s="162"/>
      <c r="S271" s="162"/>
      <c r="T271" s="163"/>
      <c r="AT271" s="158" t="s">
        <v>135</v>
      </c>
      <c r="AU271" s="158" t="s">
        <v>82</v>
      </c>
      <c r="AV271" s="13" t="s">
        <v>82</v>
      </c>
      <c r="AW271" s="13" t="s">
        <v>30</v>
      </c>
      <c r="AX271" s="13" t="s">
        <v>73</v>
      </c>
      <c r="AY271" s="158" t="s">
        <v>127</v>
      </c>
    </row>
    <row r="272" spans="2:51" s="15" customFormat="1" ht="10">
      <c r="B272" s="170"/>
      <c r="D272" s="157" t="s">
        <v>135</v>
      </c>
      <c r="E272" s="171" t="s">
        <v>1</v>
      </c>
      <c r="F272" s="172" t="s">
        <v>141</v>
      </c>
      <c r="H272" s="173">
        <v>903.63499999999999</v>
      </c>
      <c r="L272" s="170"/>
      <c r="M272" s="174"/>
      <c r="N272" s="175"/>
      <c r="O272" s="175"/>
      <c r="P272" s="175"/>
      <c r="Q272" s="175"/>
      <c r="R272" s="175"/>
      <c r="S272" s="175"/>
      <c r="T272" s="176"/>
      <c r="AT272" s="171" t="s">
        <v>135</v>
      </c>
      <c r="AU272" s="171" t="s">
        <v>82</v>
      </c>
      <c r="AV272" s="15" t="s">
        <v>133</v>
      </c>
      <c r="AW272" s="15" t="s">
        <v>30</v>
      </c>
      <c r="AX272" s="15" t="s">
        <v>78</v>
      </c>
      <c r="AY272" s="171" t="s">
        <v>127</v>
      </c>
    </row>
    <row r="273" spans="1:65" s="2" customFormat="1" ht="21.75" customHeight="1">
      <c r="A273" s="30"/>
      <c r="B273" s="142"/>
      <c r="C273" s="143" t="s">
        <v>315</v>
      </c>
      <c r="D273" s="143" t="s">
        <v>129</v>
      </c>
      <c r="E273" s="144" t="s">
        <v>316</v>
      </c>
      <c r="F273" s="145" t="s">
        <v>317</v>
      </c>
      <c r="G273" s="146" t="s">
        <v>147</v>
      </c>
      <c r="H273" s="147">
        <v>837.17499999999995</v>
      </c>
      <c r="I273" s="148">
        <v>116.85</v>
      </c>
      <c r="J273" s="148">
        <f>ROUND(I273*H273,2)</f>
        <v>97823.9</v>
      </c>
      <c r="K273" s="149"/>
      <c r="L273" s="31"/>
      <c r="M273" s="150" t="s">
        <v>1</v>
      </c>
      <c r="N273" s="151" t="s">
        <v>38</v>
      </c>
      <c r="O273" s="152">
        <v>0.14000000000000001</v>
      </c>
      <c r="P273" s="152">
        <f>O273*H273</f>
        <v>117.20450000000001</v>
      </c>
      <c r="Q273" s="152">
        <v>0</v>
      </c>
      <c r="R273" s="152">
        <f>Q273*H273</f>
        <v>0</v>
      </c>
      <c r="S273" s="152">
        <v>0</v>
      </c>
      <c r="T273" s="153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4" t="s">
        <v>133</v>
      </c>
      <c r="AT273" s="154" t="s">
        <v>129</v>
      </c>
      <c r="AU273" s="154" t="s">
        <v>82</v>
      </c>
      <c r="AY273" s="18" t="s">
        <v>127</v>
      </c>
      <c r="BE273" s="155">
        <f>IF(N273="základní",J273,0)</f>
        <v>97823.9</v>
      </c>
      <c r="BF273" s="155">
        <f>IF(N273="snížená",J273,0)</f>
        <v>0</v>
      </c>
      <c r="BG273" s="155">
        <f>IF(N273="zákl. přenesená",J273,0)</f>
        <v>0</v>
      </c>
      <c r="BH273" s="155">
        <f>IF(N273="sníž. přenesená",J273,0)</f>
        <v>0</v>
      </c>
      <c r="BI273" s="155">
        <f>IF(N273="nulová",J273,0)</f>
        <v>0</v>
      </c>
      <c r="BJ273" s="18" t="s">
        <v>78</v>
      </c>
      <c r="BK273" s="155">
        <f>ROUND(I273*H273,2)</f>
        <v>97823.9</v>
      </c>
      <c r="BL273" s="18" t="s">
        <v>133</v>
      </c>
      <c r="BM273" s="154" t="s">
        <v>318</v>
      </c>
    </row>
    <row r="274" spans="1:65" s="13" customFormat="1" ht="10">
      <c r="B274" s="156"/>
      <c r="D274" s="157" t="s">
        <v>135</v>
      </c>
      <c r="E274" s="158" t="s">
        <v>1</v>
      </c>
      <c r="F274" s="159" t="s">
        <v>295</v>
      </c>
      <c r="H274" s="160">
        <v>174</v>
      </c>
      <c r="L274" s="156"/>
      <c r="M274" s="161"/>
      <c r="N274" s="162"/>
      <c r="O274" s="162"/>
      <c r="P274" s="162"/>
      <c r="Q274" s="162"/>
      <c r="R274" s="162"/>
      <c r="S274" s="162"/>
      <c r="T274" s="163"/>
      <c r="AT274" s="158" t="s">
        <v>135</v>
      </c>
      <c r="AU274" s="158" t="s">
        <v>82</v>
      </c>
      <c r="AV274" s="13" t="s">
        <v>82</v>
      </c>
      <c r="AW274" s="13" t="s">
        <v>30</v>
      </c>
      <c r="AX274" s="13" t="s">
        <v>73</v>
      </c>
      <c r="AY274" s="158" t="s">
        <v>127</v>
      </c>
    </row>
    <row r="275" spans="1:65" s="13" customFormat="1" ht="10">
      <c r="B275" s="156"/>
      <c r="D275" s="157" t="s">
        <v>135</v>
      </c>
      <c r="E275" s="158" t="s">
        <v>1</v>
      </c>
      <c r="F275" s="159" t="s">
        <v>319</v>
      </c>
      <c r="H275" s="160">
        <v>188</v>
      </c>
      <c r="L275" s="156"/>
      <c r="M275" s="161"/>
      <c r="N275" s="162"/>
      <c r="O275" s="162"/>
      <c r="P275" s="162"/>
      <c r="Q275" s="162"/>
      <c r="R275" s="162"/>
      <c r="S275" s="162"/>
      <c r="T275" s="163"/>
      <c r="AT275" s="158" t="s">
        <v>135</v>
      </c>
      <c r="AU275" s="158" t="s">
        <v>82</v>
      </c>
      <c r="AV275" s="13" t="s">
        <v>82</v>
      </c>
      <c r="AW275" s="13" t="s">
        <v>30</v>
      </c>
      <c r="AX275" s="13" t="s">
        <v>73</v>
      </c>
      <c r="AY275" s="158" t="s">
        <v>127</v>
      </c>
    </row>
    <row r="276" spans="1:65" s="13" customFormat="1" ht="10">
      <c r="B276" s="156"/>
      <c r="D276" s="157" t="s">
        <v>135</v>
      </c>
      <c r="E276" s="158" t="s">
        <v>1</v>
      </c>
      <c r="F276" s="159" t="s">
        <v>297</v>
      </c>
      <c r="H276" s="160">
        <v>148</v>
      </c>
      <c r="L276" s="156"/>
      <c r="M276" s="161"/>
      <c r="N276" s="162"/>
      <c r="O276" s="162"/>
      <c r="P276" s="162"/>
      <c r="Q276" s="162"/>
      <c r="R276" s="162"/>
      <c r="S276" s="162"/>
      <c r="T276" s="163"/>
      <c r="AT276" s="158" t="s">
        <v>135</v>
      </c>
      <c r="AU276" s="158" t="s">
        <v>82</v>
      </c>
      <c r="AV276" s="13" t="s">
        <v>82</v>
      </c>
      <c r="AW276" s="13" t="s">
        <v>30</v>
      </c>
      <c r="AX276" s="13" t="s">
        <v>73</v>
      </c>
      <c r="AY276" s="158" t="s">
        <v>127</v>
      </c>
    </row>
    <row r="277" spans="1:65" s="13" customFormat="1" ht="10">
      <c r="B277" s="156"/>
      <c r="D277" s="157" t="s">
        <v>135</v>
      </c>
      <c r="E277" s="158" t="s">
        <v>1</v>
      </c>
      <c r="F277" s="159" t="s">
        <v>298</v>
      </c>
      <c r="H277" s="160">
        <v>226</v>
      </c>
      <c r="L277" s="156"/>
      <c r="M277" s="161"/>
      <c r="N277" s="162"/>
      <c r="O277" s="162"/>
      <c r="P277" s="162"/>
      <c r="Q277" s="162"/>
      <c r="R277" s="162"/>
      <c r="S277" s="162"/>
      <c r="T277" s="163"/>
      <c r="AT277" s="158" t="s">
        <v>135</v>
      </c>
      <c r="AU277" s="158" t="s">
        <v>82</v>
      </c>
      <c r="AV277" s="13" t="s">
        <v>82</v>
      </c>
      <c r="AW277" s="13" t="s">
        <v>30</v>
      </c>
      <c r="AX277" s="13" t="s">
        <v>73</v>
      </c>
      <c r="AY277" s="158" t="s">
        <v>127</v>
      </c>
    </row>
    <row r="278" spans="1:65" s="14" customFormat="1" ht="10">
      <c r="B278" s="164"/>
      <c r="D278" s="157" t="s">
        <v>135</v>
      </c>
      <c r="E278" s="165" t="s">
        <v>1</v>
      </c>
      <c r="F278" s="166" t="s">
        <v>305</v>
      </c>
      <c r="H278" s="165" t="s">
        <v>1</v>
      </c>
      <c r="L278" s="164"/>
      <c r="M278" s="167"/>
      <c r="N278" s="168"/>
      <c r="O278" s="168"/>
      <c r="P278" s="168"/>
      <c r="Q278" s="168"/>
      <c r="R278" s="168"/>
      <c r="S278" s="168"/>
      <c r="T278" s="169"/>
      <c r="AT278" s="165" t="s">
        <v>135</v>
      </c>
      <c r="AU278" s="165" t="s">
        <v>82</v>
      </c>
      <c r="AV278" s="14" t="s">
        <v>78</v>
      </c>
      <c r="AW278" s="14" t="s">
        <v>30</v>
      </c>
      <c r="AX278" s="14" t="s">
        <v>73</v>
      </c>
      <c r="AY278" s="165" t="s">
        <v>127</v>
      </c>
    </row>
    <row r="279" spans="1:65" s="13" customFormat="1" ht="20">
      <c r="B279" s="156"/>
      <c r="D279" s="157" t="s">
        <v>135</v>
      </c>
      <c r="E279" s="158" t="s">
        <v>1</v>
      </c>
      <c r="F279" s="159" t="s">
        <v>306</v>
      </c>
      <c r="H279" s="160">
        <v>25.457000000000001</v>
      </c>
      <c r="L279" s="156"/>
      <c r="M279" s="161"/>
      <c r="N279" s="162"/>
      <c r="O279" s="162"/>
      <c r="P279" s="162"/>
      <c r="Q279" s="162"/>
      <c r="R279" s="162"/>
      <c r="S279" s="162"/>
      <c r="T279" s="163"/>
      <c r="AT279" s="158" t="s">
        <v>135</v>
      </c>
      <c r="AU279" s="158" t="s">
        <v>82</v>
      </c>
      <c r="AV279" s="13" t="s">
        <v>82</v>
      </c>
      <c r="AW279" s="13" t="s">
        <v>30</v>
      </c>
      <c r="AX279" s="13" t="s">
        <v>73</v>
      </c>
      <c r="AY279" s="158" t="s">
        <v>127</v>
      </c>
    </row>
    <row r="280" spans="1:65" s="13" customFormat="1" ht="30">
      <c r="B280" s="156"/>
      <c r="D280" s="157" t="s">
        <v>135</v>
      </c>
      <c r="E280" s="158" t="s">
        <v>1</v>
      </c>
      <c r="F280" s="159" t="s">
        <v>307</v>
      </c>
      <c r="H280" s="160">
        <v>31.23</v>
      </c>
      <c r="L280" s="156"/>
      <c r="M280" s="161"/>
      <c r="N280" s="162"/>
      <c r="O280" s="162"/>
      <c r="P280" s="162"/>
      <c r="Q280" s="162"/>
      <c r="R280" s="162"/>
      <c r="S280" s="162"/>
      <c r="T280" s="163"/>
      <c r="AT280" s="158" t="s">
        <v>135</v>
      </c>
      <c r="AU280" s="158" t="s">
        <v>82</v>
      </c>
      <c r="AV280" s="13" t="s">
        <v>82</v>
      </c>
      <c r="AW280" s="13" t="s">
        <v>30</v>
      </c>
      <c r="AX280" s="13" t="s">
        <v>73</v>
      </c>
      <c r="AY280" s="158" t="s">
        <v>127</v>
      </c>
    </row>
    <row r="281" spans="1:65" s="13" customFormat="1" ht="20">
      <c r="B281" s="156"/>
      <c r="D281" s="157" t="s">
        <v>135</v>
      </c>
      <c r="E281" s="158" t="s">
        <v>1</v>
      </c>
      <c r="F281" s="159" t="s">
        <v>308</v>
      </c>
      <c r="H281" s="160">
        <v>10.83</v>
      </c>
      <c r="L281" s="156"/>
      <c r="M281" s="161"/>
      <c r="N281" s="162"/>
      <c r="O281" s="162"/>
      <c r="P281" s="162"/>
      <c r="Q281" s="162"/>
      <c r="R281" s="162"/>
      <c r="S281" s="162"/>
      <c r="T281" s="163"/>
      <c r="AT281" s="158" t="s">
        <v>135</v>
      </c>
      <c r="AU281" s="158" t="s">
        <v>82</v>
      </c>
      <c r="AV281" s="13" t="s">
        <v>82</v>
      </c>
      <c r="AW281" s="13" t="s">
        <v>30</v>
      </c>
      <c r="AX281" s="13" t="s">
        <v>73</v>
      </c>
      <c r="AY281" s="158" t="s">
        <v>127</v>
      </c>
    </row>
    <row r="282" spans="1:65" s="14" customFormat="1" ht="10">
      <c r="B282" s="164"/>
      <c r="D282" s="157" t="s">
        <v>135</v>
      </c>
      <c r="E282" s="165" t="s">
        <v>1</v>
      </c>
      <c r="F282" s="166" t="s">
        <v>309</v>
      </c>
      <c r="H282" s="165" t="s">
        <v>1</v>
      </c>
      <c r="L282" s="164"/>
      <c r="M282" s="167"/>
      <c r="N282" s="168"/>
      <c r="O282" s="168"/>
      <c r="P282" s="168"/>
      <c r="Q282" s="168"/>
      <c r="R282" s="168"/>
      <c r="S282" s="168"/>
      <c r="T282" s="169"/>
      <c r="AT282" s="165" t="s">
        <v>135</v>
      </c>
      <c r="AU282" s="165" t="s">
        <v>82</v>
      </c>
      <c r="AV282" s="14" t="s">
        <v>78</v>
      </c>
      <c r="AW282" s="14" t="s">
        <v>30</v>
      </c>
      <c r="AX282" s="14" t="s">
        <v>73</v>
      </c>
      <c r="AY282" s="165" t="s">
        <v>127</v>
      </c>
    </row>
    <row r="283" spans="1:65" s="13" customFormat="1" ht="20">
      <c r="B283" s="156"/>
      <c r="D283" s="157" t="s">
        <v>135</v>
      </c>
      <c r="E283" s="158" t="s">
        <v>1</v>
      </c>
      <c r="F283" s="159" t="s">
        <v>310</v>
      </c>
      <c r="H283" s="160">
        <v>33.658000000000001</v>
      </c>
      <c r="L283" s="156"/>
      <c r="M283" s="161"/>
      <c r="N283" s="162"/>
      <c r="O283" s="162"/>
      <c r="P283" s="162"/>
      <c r="Q283" s="162"/>
      <c r="R283" s="162"/>
      <c r="S283" s="162"/>
      <c r="T283" s="163"/>
      <c r="AT283" s="158" t="s">
        <v>135</v>
      </c>
      <c r="AU283" s="158" t="s">
        <v>82</v>
      </c>
      <c r="AV283" s="13" t="s">
        <v>82</v>
      </c>
      <c r="AW283" s="13" t="s">
        <v>30</v>
      </c>
      <c r="AX283" s="13" t="s">
        <v>73</v>
      </c>
      <c r="AY283" s="158" t="s">
        <v>127</v>
      </c>
    </row>
    <row r="284" spans="1:65" s="15" customFormat="1" ht="10">
      <c r="B284" s="170"/>
      <c r="D284" s="157" t="s">
        <v>135</v>
      </c>
      <c r="E284" s="171" t="s">
        <v>1</v>
      </c>
      <c r="F284" s="172" t="s">
        <v>141</v>
      </c>
      <c r="H284" s="173">
        <v>837.17499999999995</v>
      </c>
      <c r="L284" s="170"/>
      <c r="M284" s="174"/>
      <c r="N284" s="175"/>
      <c r="O284" s="175"/>
      <c r="P284" s="175"/>
      <c r="Q284" s="175"/>
      <c r="R284" s="175"/>
      <c r="S284" s="175"/>
      <c r="T284" s="176"/>
      <c r="AT284" s="171" t="s">
        <v>135</v>
      </c>
      <c r="AU284" s="171" t="s">
        <v>82</v>
      </c>
      <c r="AV284" s="15" t="s">
        <v>133</v>
      </c>
      <c r="AW284" s="15" t="s">
        <v>30</v>
      </c>
      <c r="AX284" s="15" t="s">
        <v>78</v>
      </c>
      <c r="AY284" s="171" t="s">
        <v>127</v>
      </c>
    </row>
    <row r="285" spans="1:65" s="2" customFormat="1" ht="21.75" customHeight="1">
      <c r="A285" s="30"/>
      <c r="B285" s="142"/>
      <c r="C285" s="143" t="s">
        <v>320</v>
      </c>
      <c r="D285" s="143" t="s">
        <v>129</v>
      </c>
      <c r="E285" s="144" t="s">
        <v>321</v>
      </c>
      <c r="F285" s="145" t="s">
        <v>322</v>
      </c>
      <c r="G285" s="146" t="s">
        <v>147</v>
      </c>
      <c r="H285" s="147">
        <v>2.8</v>
      </c>
      <c r="I285" s="148">
        <v>993</v>
      </c>
      <c r="J285" s="148">
        <f>ROUND(I285*H285,2)</f>
        <v>2780.4</v>
      </c>
      <c r="K285" s="149"/>
      <c r="L285" s="31"/>
      <c r="M285" s="150" t="s">
        <v>1</v>
      </c>
      <c r="N285" s="151" t="s">
        <v>38</v>
      </c>
      <c r="O285" s="152">
        <v>0.753</v>
      </c>
      <c r="P285" s="152">
        <f>O285*H285</f>
        <v>2.1084000000000001</v>
      </c>
      <c r="Q285" s="152">
        <v>0.29410999999999998</v>
      </c>
      <c r="R285" s="152">
        <f>Q285*H285</f>
        <v>0.82350799999999991</v>
      </c>
      <c r="S285" s="152">
        <v>0</v>
      </c>
      <c r="T285" s="153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54" t="s">
        <v>133</v>
      </c>
      <c r="AT285" s="154" t="s">
        <v>129</v>
      </c>
      <c r="AU285" s="154" t="s">
        <v>82</v>
      </c>
      <c r="AY285" s="18" t="s">
        <v>127</v>
      </c>
      <c r="BE285" s="155">
        <f>IF(N285="základní",J285,0)</f>
        <v>2780.4</v>
      </c>
      <c r="BF285" s="155">
        <f>IF(N285="snížená",J285,0)</f>
        <v>0</v>
      </c>
      <c r="BG285" s="155">
        <f>IF(N285="zákl. přenesená",J285,0)</f>
        <v>0</v>
      </c>
      <c r="BH285" s="155">
        <f>IF(N285="sníž. přenesená",J285,0)</f>
        <v>0</v>
      </c>
      <c r="BI285" s="155">
        <f>IF(N285="nulová",J285,0)</f>
        <v>0</v>
      </c>
      <c r="BJ285" s="18" t="s">
        <v>78</v>
      </c>
      <c r="BK285" s="155">
        <f>ROUND(I285*H285,2)</f>
        <v>2780.4</v>
      </c>
      <c r="BL285" s="18" t="s">
        <v>133</v>
      </c>
      <c r="BM285" s="154" t="s">
        <v>323</v>
      </c>
    </row>
    <row r="286" spans="1:65" s="13" customFormat="1" ht="20">
      <c r="B286" s="156"/>
      <c r="D286" s="157" t="s">
        <v>135</v>
      </c>
      <c r="E286" s="158" t="s">
        <v>1</v>
      </c>
      <c r="F286" s="159" t="s">
        <v>324</v>
      </c>
      <c r="H286" s="160">
        <v>2.8</v>
      </c>
      <c r="L286" s="156"/>
      <c r="M286" s="161"/>
      <c r="N286" s="162"/>
      <c r="O286" s="162"/>
      <c r="P286" s="162"/>
      <c r="Q286" s="162"/>
      <c r="R286" s="162"/>
      <c r="S286" s="162"/>
      <c r="T286" s="163"/>
      <c r="AT286" s="158" t="s">
        <v>135</v>
      </c>
      <c r="AU286" s="158" t="s">
        <v>82</v>
      </c>
      <c r="AV286" s="13" t="s">
        <v>82</v>
      </c>
      <c r="AW286" s="13" t="s">
        <v>30</v>
      </c>
      <c r="AX286" s="13" t="s">
        <v>78</v>
      </c>
      <c r="AY286" s="158" t="s">
        <v>127</v>
      </c>
    </row>
    <row r="287" spans="1:65" s="12" customFormat="1" ht="22.75" customHeight="1">
      <c r="B287" s="130"/>
      <c r="D287" s="131" t="s">
        <v>72</v>
      </c>
      <c r="E287" s="140" t="s">
        <v>173</v>
      </c>
      <c r="F287" s="140" t="s">
        <v>325</v>
      </c>
      <c r="J287" s="141">
        <f>BK287</f>
        <v>866645.19000000018</v>
      </c>
      <c r="L287" s="130"/>
      <c r="M287" s="134"/>
      <c r="N287" s="135"/>
      <c r="O287" s="135"/>
      <c r="P287" s="136">
        <f>SUM(P288:P449)</f>
        <v>1353.1590899999997</v>
      </c>
      <c r="Q287" s="135"/>
      <c r="R287" s="136">
        <f>SUM(R288:R449)</f>
        <v>10.101166200000002</v>
      </c>
      <c r="S287" s="135"/>
      <c r="T287" s="137">
        <f>SUM(T288:T449)</f>
        <v>25.778350200000002</v>
      </c>
      <c r="AR287" s="131" t="s">
        <v>78</v>
      </c>
      <c r="AT287" s="138" t="s">
        <v>72</v>
      </c>
      <c r="AU287" s="138" t="s">
        <v>78</v>
      </c>
      <c r="AY287" s="131" t="s">
        <v>127</v>
      </c>
      <c r="BK287" s="139">
        <f>SUM(BK288:BK449)</f>
        <v>866645.19000000018</v>
      </c>
    </row>
    <row r="288" spans="1:65" s="2" customFormat="1" ht="37.75" customHeight="1">
      <c r="A288" s="30"/>
      <c r="B288" s="142"/>
      <c r="C288" s="143" t="s">
        <v>326</v>
      </c>
      <c r="D288" s="143" t="s">
        <v>129</v>
      </c>
      <c r="E288" s="144" t="s">
        <v>327</v>
      </c>
      <c r="F288" s="145" t="s">
        <v>328</v>
      </c>
      <c r="G288" s="146" t="s">
        <v>147</v>
      </c>
      <c r="H288" s="147">
        <v>879.4</v>
      </c>
      <c r="I288" s="148">
        <v>80.5</v>
      </c>
      <c r="J288" s="148">
        <f>ROUND(I288*H288,2)</f>
        <v>70791.7</v>
      </c>
      <c r="K288" s="149"/>
      <c r="L288" s="31"/>
      <c r="M288" s="150" t="s">
        <v>1</v>
      </c>
      <c r="N288" s="151" t="s">
        <v>38</v>
      </c>
      <c r="O288" s="152">
        <v>0.14000000000000001</v>
      </c>
      <c r="P288" s="152">
        <f>O288*H288</f>
        <v>123.11600000000001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4" t="s">
        <v>133</v>
      </c>
      <c r="AT288" s="154" t="s">
        <v>129</v>
      </c>
      <c r="AU288" s="154" t="s">
        <v>82</v>
      </c>
      <c r="AY288" s="18" t="s">
        <v>127</v>
      </c>
      <c r="BE288" s="155">
        <f>IF(N288="základní",J288,0)</f>
        <v>70791.7</v>
      </c>
      <c r="BF288" s="155">
        <f>IF(N288="snížená",J288,0)</f>
        <v>0</v>
      </c>
      <c r="BG288" s="155">
        <f>IF(N288="zákl. přenesená",J288,0)</f>
        <v>0</v>
      </c>
      <c r="BH288" s="155">
        <f>IF(N288="sníž. přenesená",J288,0)</f>
        <v>0</v>
      </c>
      <c r="BI288" s="155">
        <f>IF(N288="nulová",J288,0)</f>
        <v>0</v>
      </c>
      <c r="BJ288" s="18" t="s">
        <v>78</v>
      </c>
      <c r="BK288" s="155">
        <f>ROUND(I288*H288,2)</f>
        <v>70791.7</v>
      </c>
      <c r="BL288" s="18" t="s">
        <v>133</v>
      </c>
      <c r="BM288" s="154" t="s">
        <v>329</v>
      </c>
    </row>
    <row r="289" spans="1:65" s="13" customFormat="1" ht="10">
      <c r="B289" s="156"/>
      <c r="D289" s="157" t="s">
        <v>135</v>
      </c>
      <c r="E289" s="158" t="s">
        <v>1</v>
      </c>
      <c r="F289" s="159" t="s">
        <v>330</v>
      </c>
      <c r="H289" s="160">
        <v>192.08</v>
      </c>
      <c r="L289" s="156"/>
      <c r="M289" s="161"/>
      <c r="N289" s="162"/>
      <c r="O289" s="162"/>
      <c r="P289" s="162"/>
      <c r="Q289" s="162"/>
      <c r="R289" s="162"/>
      <c r="S289" s="162"/>
      <c r="T289" s="163"/>
      <c r="AT289" s="158" t="s">
        <v>135</v>
      </c>
      <c r="AU289" s="158" t="s">
        <v>82</v>
      </c>
      <c r="AV289" s="13" t="s">
        <v>82</v>
      </c>
      <c r="AW289" s="13" t="s">
        <v>30</v>
      </c>
      <c r="AX289" s="13" t="s">
        <v>73</v>
      </c>
      <c r="AY289" s="158" t="s">
        <v>127</v>
      </c>
    </row>
    <row r="290" spans="1:65" s="13" customFormat="1" ht="10">
      <c r="B290" s="156"/>
      <c r="D290" s="157" t="s">
        <v>135</v>
      </c>
      <c r="E290" s="158" t="s">
        <v>1</v>
      </c>
      <c r="F290" s="159" t="s">
        <v>331</v>
      </c>
      <c r="H290" s="160">
        <v>229.08</v>
      </c>
      <c r="L290" s="156"/>
      <c r="M290" s="161"/>
      <c r="N290" s="162"/>
      <c r="O290" s="162"/>
      <c r="P290" s="162"/>
      <c r="Q290" s="162"/>
      <c r="R290" s="162"/>
      <c r="S290" s="162"/>
      <c r="T290" s="163"/>
      <c r="AT290" s="158" t="s">
        <v>135</v>
      </c>
      <c r="AU290" s="158" t="s">
        <v>82</v>
      </c>
      <c r="AV290" s="13" t="s">
        <v>82</v>
      </c>
      <c r="AW290" s="13" t="s">
        <v>30</v>
      </c>
      <c r="AX290" s="13" t="s">
        <v>73</v>
      </c>
      <c r="AY290" s="158" t="s">
        <v>127</v>
      </c>
    </row>
    <row r="291" spans="1:65" s="13" customFormat="1" ht="10">
      <c r="B291" s="156"/>
      <c r="D291" s="157" t="s">
        <v>135</v>
      </c>
      <c r="E291" s="158" t="s">
        <v>1</v>
      </c>
      <c r="F291" s="159" t="s">
        <v>332</v>
      </c>
      <c r="H291" s="160">
        <v>160.16</v>
      </c>
      <c r="L291" s="156"/>
      <c r="M291" s="161"/>
      <c r="N291" s="162"/>
      <c r="O291" s="162"/>
      <c r="P291" s="162"/>
      <c r="Q291" s="162"/>
      <c r="R291" s="162"/>
      <c r="S291" s="162"/>
      <c r="T291" s="163"/>
      <c r="AT291" s="158" t="s">
        <v>135</v>
      </c>
      <c r="AU291" s="158" t="s">
        <v>82</v>
      </c>
      <c r="AV291" s="13" t="s">
        <v>82</v>
      </c>
      <c r="AW291" s="13" t="s">
        <v>30</v>
      </c>
      <c r="AX291" s="13" t="s">
        <v>73</v>
      </c>
      <c r="AY291" s="158" t="s">
        <v>127</v>
      </c>
    </row>
    <row r="292" spans="1:65" s="13" customFormat="1" ht="10">
      <c r="B292" s="156"/>
      <c r="D292" s="157" t="s">
        <v>135</v>
      </c>
      <c r="E292" s="158" t="s">
        <v>1</v>
      </c>
      <c r="F292" s="159" t="s">
        <v>333</v>
      </c>
      <c r="H292" s="160">
        <v>231.84</v>
      </c>
      <c r="L292" s="156"/>
      <c r="M292" s="161"/>
      <c r="N292" s="162"/>
      <c r="O292" s="162"/>
      <c r="P292" s="162"/>
      <c r="Q292" s="162"/>
      <c r="R292" s="162"/>
      <c r="S292" s="162"/>
      <c r="T292" s="163"/>
      <c r="AT292" s="158" t="s">
        <v>135</v>
      </c>
      <c r="AU292" s="158" t="s">
        <v>82</v>
      </c>
      <c r="AV292" s="13" t="s">
        <v>82</v>
      </c>
      <c r="AW292" s="13" t="s">
        <v>30</v>
      </c>
      <c r="AX292" s="13" t="s">
        <v>73</v>
      </c>
      <c r="AY292" s="158" t="s">
        <v>127</v>
      </c>
    </row>
    <row r="293" spans="1:65" s="14" customFormat="1" ht="10">
      <c r="B293" s="164"/>
      <c r="D293" s="157" t="s">
        <v>135</v>
      </c>
      <c r="E293" s="165" t="s">
        <v>1</v>
      </c>
      <c r="F293" s="166" t="s">
        <v>138</v>
      </c>
      <c r="H293" s="165" t="s">
        <v>1</v>
      </c>
      <c r="L293" s="164"/>
      <c r="M293" s="167"/>
      <c r="N293" s="168"/>
      <c r="O293" s="168"/>
      <c r="P293" s="168"/>
      <c r="Q293" s="168"/>
      <c r="R293" s="168"/>
      <c r="S293" s="168"/>
      <c r="T293" s="169"/>
      <c r="AT293" s="165" t="s">
        <v>135</v>
      </c>
      <c r="AU293" s="165" t="s">
        <v>82</v>
      </c>
      <c r="AV293" s="14" t="s">
        <v>78</v>
      </c>
      <c r="AW293" s="14" t="s">
        <v>30</v>
      </c>
      <c r="AX293" s="14" t="s">
        <v>73</v>
      </c>
      <c r="AY293" s="165" t="s">
        <v>127</v>
      </c>
    </row>
    <row r="294" spans="1:65" s="13" customFormat="1" ht="10">
      <c r="B294" s="156"/>
      <c r="D294" s="157" t="s">
        <v>135</v>
      </c>
      <c r="E294" s="158" t="s">
        <v>1</v>
      </c>
      <c r="F294" s="159" t="s">
        <v>334</v>
      </c>
      <c r="H294" s="160">
        <v>66.239999999999995</v>
      </c>
      <c r="L294" s="156"/>
      <c r="M294" s="161"/>
      <c r="N294" s="162"/>
      <c r="O294" s="162"/>
      <c r="P294" s="162"/>
      <c r="Q294" s="162"/>
      <c r="R294" s="162"/>
      <c r="S294" s="162"/>
      <c r="T294" s="163"/>
      <c r="AT294" s="158" t="s">
        <v>135</v>
      </c>
      <c r="AU294" s="158" t="s">
        <v>82</v>
      </c>
      <c r="AV294" s="13" t="s">
        <v>82</v>
      </c>
      <c r="AW294" s="13" t="s">
        <v>30</v>
      </c>
      <c r="AX294" s="13" t="s">
        <v>73</v>
      </c>
      <c r="AY294" s="158" t="s">
        <v>127</v>
      </c>
    </row>
    <row r="295" spans="1:65" s="15" customFormat="1" ht="10">
      <c r="B295" s="170"/>
      <c r="D295" s="157" t="s">
        <v>135</v>
      </c>
      <c r="E295" s="171" t="s">
        <v>1</v>
      </c>
      <c r="F295" s="172" t="s">
        <v>141</v>
      </c>
      <c r="H295" s="173">
        <v>879.4</v>
      </c>
      <c r="L295" s="170"/>
      <c r="M295" s="174"/>
      <c r="N295" s="175"/>
      <c r="O295" s="175"/>
      <c r="P295" s="175"/>
      <c r="Q295" s="175"/>
      <c r="R295" s="175"/>
      <c r="S295" s="175"/>
      <c r="T295" s="176"/>
      <c r="AT295" s="171" t="s">
        <v>135</v>
      </c>
      <c r="AU295" s="171" t="s">
        <v>82</v>
      </c>
      <c r="AV295" s="15" t="s">
        <v>133</v>
      </c>
      <c r="AW295" s="15" t="s">
        <v>30</v>
      </c>
      <c r="AX295" s="15" t="s">
        <v>78</v>
      </c>
      <c r="AY295" s="171" t="s">
        <v>127</v>
      </c>
    </row>
    <row r="296" spans="1:65" s="2" customFormat="1" ht="37.75" customHeight="1">
      <c r="A296" s="30"/>
      <c r="B296" s="142"/>
      <c r="C296" s="143" t="s">
        <v>335</v>
      </c>
      <c r="D296" s="143" t="s">
        <v>129</v>
      </c>
      <c r="E296" s="144" t="s">
        <v>336</v>
      </c>
      <c r="F296" s="145" t="s">
        <v>337</v>
      </c>
      <c r="G296" s="146" t="s">
        <v>147</v>
      </c>
      <c r="H296" s="147">
        <v>79146</v>
      </c>
      <c r="I296" s="148">
        <v>0.88</v>
      </c>
      <c r="J296" s="148">
        <f>ROUND(I296*H296,2)</f>
        <v>69648.479999999996</v>
      </c>
      <c r="K296" s="149"/>
      <c r="L296" s="31"/>
      <c r="M296" s="150" t="s">
        <v>1</v>
      </c>
      <c r="N296" s="151" t="s">
        <v>38</v>
      </c>
      <c r="O296" s="152">
        <v>0</v>
      </c>
      <c r="P296" s="152">
        <f>O296*H296</f>
        <v>0</v>
      </c>
      <c r="Q296" s="152">
        <v>0</v>
      </c>
      <c r="R296" s="152">
        <f>Q296*H296</f>
        <v>0</v>
      </c>
      <c r="S296" s="152">
        <v>0</v>
      </c>
      <c r="T296" s="153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4" t="s">
        <v>133</v>
      </c>
      <c r="AT296" s="154" t="s">
        <v>129</v>
      </c>
      <c r="AU296" s="154" t="s">
        <v>82</v>
      </c>
      <c r="AY296" s="18" t="s">
        <v>127</v>
      </c>
      <c r="BE296" s="155">
        <f>IF(N296="základní",J296,0)</f>
        <v>69648.479999999996</v>
      </c>
      <c r="BF296" s="155">
        <f>IF(N296="snížená",J296,0)</f>
        <v>0</v>
      </c>
      <c r="BG296" s="155">
        <f>IF(N296="zákl. přenesená",J296,0)</f>
        <v>0</v>
      </c>
      <c r="BH296" s="155">
        <f>IF(N296="sníž. přenesená",J296,0)</f>
        <v>0</v>
      </c>
      <c r="BI296" s="155">
        <f>IF(N296="nulová",J296,0)</f>
        <v>0</v>
      </c>
      <c r="BJ296" s="18" t="s">
        <v>78</v>
      </c>
      <c r="BK296" s="155">
        <f>ROUND(I296*H296,2)</f>
        <v>69648.479999999996</v>
      </c>
      <c r="BL296" s="18" t="s">
        <v>133</v>
      </c>
      <c r="BM296" s="154" t="s">
        <v>338</v>
      </c>
    </row>
    <row r="297" spans="1:65" s="13" customFormat="1" ht="10">
      <c r="B297" s="156"/>
      <c r="D297" s="157" t="s">
        <v>135</v>
      </c>
      <c r="E297" s="158" t="s">
        <v>1</v>
      </c>
      <c r="F297" s="159" t="s">
        <v>339</v>
      </c>
      <c r="H297" s="160">
        <v>79146</v>
      </c>
      <c r="L297" s="156"/>
      <c r="M297" s="161"/>
      <c r="N297" s="162"/>
      <c r="O297" s="162"/>
      <c r="P297" s="162"/>
      <c r="Q297" s="162"/>
      <c r="R297" s="162"/>
      <c r="S297" s="162"/>
      <c r="T297" s="163"/>
      <c r="AT297" s="158" t="s">
        <v>135</v>
      </c>
      <c r="AU297" s="158" t="s">
        <v>82</v>
      </c>
      <c r="AV297" s="13" t="s">
        <v>82</v>
      </c>
      <c r="AW297" s="13" t="s">
        <v>30</v>
      </c>
      <c r="AX297" s="13" t="s">
        <v>78</v>
      </c>
      <c r="AY297" s="158" t="s">
        <v>127</v>
      </c>
    </row>
    <row r="298" spans="1:65" s="2" customFormat="1" ht="37.75" customHeight="1">
      <c r="A298" s="30"/>
      <c r="B298" s="142"/>
      <c r="C298" s="143" t="s">
        <v>340</v>
      </c>
      <c r="D298" s="143" t="s">
        <v>129</v>
      </c>
      <c r="E298" s="144" t="s">
        <v>341</v>
      </c>
      <c r="F298" s="145" t="s">
        <v>342</v>
      </c>
      <c r="G298" s="146" t="s">
        <v>147</v>
      </c>
      <c r="H298" s="147">
        <v>879.4</v>
      </c>
      <c r="I298" s="148">
        <v>48.6</v>
      </c>
      <c r="J298" s="148">
        <f>ROUND(I298*H298,2)</f>
        <v>42738.84</v>
      </c>
      <c r="K298" s="149"/>
      <c r="L298" s="31"/>
      <c r="M298" s="150" t="s">
        <v>1</v>
      </c>
      <c r="N298" s="151" t="s">
        <v>38</v>
      </c>
      <c r="O298" s="152">
        <v>8.6999999999999994E-2</v>
      </c>
      <c r="P298" s="152">
        <f>O298*H298</f>
        <v>76.507799999999989</v>
      </c>
      <c r="Q298" s="152">
        <v>0</v>
      </c>
      <c r="R298" s="152">
        <f>Q298*H298</f>
        <v>0</v>
      </c>
      <c r="S298" s="152">
        <v>0</v>
      </c>
      <c r="T298" s="153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4" t="s">
        <v>133</v>
      </c>
      <c r="AT298" s="154" t="s">
        <v>129</v>
      </c>
      <c r="AU298" s="154" t="s">
        <v>82</v>
      </c>
      <c r="AY298" s="18" t="s">
        <v>127</v>
      </c>
      <c r="BE298" s="155">
        <f>IF(N298="základní",J298,0)</f>
        <v>42738.84</v>
      </c>
      <c r="BF298" s="155">
        <f>IF(N298="snížená",J298,0)</f>
        <v>0</v>
      </c>
      <c r="BG298" s="155">
        <f>IF(N298="zákl. přenesená",J298,0)</f>
        <v>0</v>
      </c>
      <c r="BH298" s="155">
        <f>IF(N298="sníž. přenesená",J298,0)</f>
        <v>0</v>
      </c>
      <c r="BI298" s="155">
        <f>IF(N298="nulová",J298,0)</f>
        <v>0</v>
      </c>
      <c r="BJ298" s="18" t="s">
        <v>78</v>
      </c>
      <c r="BK298" s="155">
        <f>ROUND(I298*H298,2)</f>
        <v>42738.84</v>
      </c>
      <c r="BL298" s="18" t="s">
        <v>133</v>
      </c>
      <c r="BM298" s="154" t="s">
        <v>343</v>
      </c>
    </row>
    <row r="299" spans="1:65" s="2" customFormat="1" ht="16.5" customHeight="1">
      <c r="A299" s="30"/>
      <c r="B299" s="142"/>
      <c r="C299" s="143" t="s">
        <v>344</v>
      </c>
      <c r="D299" s="143" t="s">
        <v>129</v>
      </c>
      <c r="E299" s="144" t="s">
        <v>345</v>
      </c>
      <c r="F299" s="145" t="s">
        <v>346</v>
      </c>
      <c r="G299" s="146" t="s">
        <v>147</v>
      </c>
      <c r="H299" s="147">
        <v>879.4</v>
      </c>
      <c r="I299" s="148">
        <v>23.9</v>
      </c>
      <c r="J299" s="148">
        <f>ROUND(I299*H299,2)</f>
        <v>21017.66</v>
      </c>
      <c r="K299" s="149"/>
      <c r="L299" s="31"/>
      <c r="M299" s="150" t="s">
        <v>1</v>
      </c>
      <c r="N299" s="151" t="s">
        <v>38</v>
      </c>
      <c r="O299" s="152">
        <v>4.9000000000000002E-2</v>
      </c>
      <c r="P299" s="152">
        <f>O299*H299</f>
        <v>43.090600000000002</v>
      </c>
      <c r="Q299" s="152">
        <v>0</v>
      </c>
      <c r="R299" s="152">
        <f>Q299*H299</f>
        <v>0</v>
      </c>
      <c r="S299" s="152">
        <v>0</v>
      </c>
      <c r="T299" s="153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4" t="s">
        <v>133</v>
      </c>
      <c r="AT299" s="154" t="s">
        <v>129</v>
      </c>
      <c r="AU299" s="154" t="s">
        <v>82</v>
      </c>
      <c r="AY299" s="18" t="s">
        <v>127</v>
      </c>
      <c r="BE299" s="155">
        <f>IF(N299="základní",J299,0)</f>
        <v>21017.66</v>
      </c>
      <c r="BF299" s="155">
        <f>IF(N299="snížená",J299,0)</f>
        <v>0</v>
      </c>
      <c r="BG299" s="155">
        <f>IF(N299="zákl. přenesená",J299,0)</f>
        <v>0</v>
      </c>
      <c r="BH299" s="155">
        <f>IF(N299="sníž. přenesená",J299,0)</f>
        <v>0</v>
      </c>
      <c r="BI299" s="155">
        <f>IF(N299="nulová",J299,0)</f>
        <v>0</v>
      </c>
      <c r="BJ299" s="18" t="s">
        <v>78</v>
      </c>
      <c r="BK299" s="155">
        <f>ROUND(I299*H299,2)</f>
        <v>21017.66</v>
      </c>
      <c r="BL299" s="18" t="s">
        <v>133</v>
      </c>
      <c r="BM299" s="154" t="s">
        <v>347</v>
      </c>
    </row>
    <row r="300" spans="1:65" s="2" customFormat="1" ht="21.75" customHeight="1">
      <c r="A300" s="30"/>
      <c r="B300" s="142"/>
      <c r="C300" s="143" t="s">
        <v>348</v>
      </c>
      <c r="D300" s="143" t="s">
        <v>129</v>
      </c>
      <c r="E300" s="144" t="s">
        <v>349</v>
      </c>
      <c r="F300" s="145" t="s">
        <v>350</v>
      </c>
      <c r="G300" s="146" t="s">
        <v>147</v>
      </c>
      <c r="H300" s="147">
        <v>79146</v>
      </c>
      <c r="I300" s="148">
        <v>0.37</v>
      </c>
      <c r="J300" s="148">
        <f>ROUND(I300*H300,2)</f>
        <v>29284.02</v>
      </c>
      <c r="K300" s="149"/>
      <c r="L300" s="31"/>
      <c r="M300" s="150" t="s">
        <v>1</v>
      </c>
      <c r="N300" s="151" t="s">
        <v>38</v>
      </c>
      <c r="O300" s="152">
        <v>0</v>
      </c>
      <c r="P300" s="152">
        <f>O300*H300</f>
        <v>0</v>
      </c>
      <c r="Q300" s="152">
        <v>0</v>
      </c>
      <c r="R300" s="152">
        <f>Q300*H300</f>
        <v>0</v>
      </c>
      <c r="S300" s="152">
        <v>0</v>
      </c>
      <c r="T300" s="153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4" t="s">
        <v>133</v>
      </c>
      <c r="AT300" s="154" t="s">
        <v>129</v>
      </c>
      <c r="AU300" s="154" t="s">
        <v>82</v>
      </c>
      <c r="AY300" s="18" t="s">
        <v>127</v>
      </c>
      <c r="BE300" s="155">
        <f>IF(N300="základní",J300,0)</f>
        <v>29284.02</v>
      </c>
      <c r="BF300" s="155">
        <f>IF(N300="snížená",J300,0)</f>
        <v>0</v>
      </c>
      <c r="BG300" s="155">
        <f>IF(N300="zákl. přenesená",J300,0)</f>
        <v>0</v>
      </c>
      <c r="BH300" s="155">
        <f>IF(N300="sníž. přenesená",J300,0)</f>
        <v>0</v>
      </c>
      <c r="BI300" s="155">
        <f>IF(N300="nulová",J300,0)</f>
        <v>0</v>
      </c>
      <c r="BJ300" s="18" t="s">
        <v>78</v>
      </c>
      <c r="BK300" s="155">
        <f>ROUND(I300*H300,2)</f>
        <v>29284.02</v>
      </c>
      <c r="BL300" s="18" t="s">
        <v>133</v>
      </c>
      <c r="BM300" s="154" t="s">
        <v>351</v>
      </c>
    </row>
    <row r="301" spans="1:65" s="13" customFormat="1" ht="10">
      <c r="B301" s="156"/>
      <c r="D301" s="157" t="s">
        <v>135</v>
      </c>
      <c r="E301" s="158" t="s">
        <v>1</v>
      </c>
      <c r="F301" s="159" t="s">
        <v>339</v>
      </c>
      <c r="H301" s="160">
        <v>79146</v>
      </c>
      <c r="L301" s="156"/>
      <c r="M301" s="161"/>
      <c r="N301" s="162"/>
      <c r="O301" s="162"/>
      <c r="P301" s="162"/>
      <c r="Q301" s="162"/>
      <c r="R301" s="162"/>
      <c r="S301" s="162"/>
      <c r="T301" s="163"/>
      <c r="AT301" s="158" t="s">
        <v>135</v>
      </c>
      <c r="AU301" s="158" t="s">
        <v>82</v>
      </c>
      <c r="AV301" s="13" t="s">
        <v>82</v>
      </c>
      <c r="AW301" s="13" t="s">
        <v>30</v>
      </c>
      <c r="AX301" s="13" t="s">
        <v>78</v>
      </c>
      <c r="AY301" s="158" t="s">
        <v>127</v>
      </c>
    </row>
    <row r="302" spans="1:65" s="2" customFormat="1" ht="21.75" customHeight="1">
      <c r="A302" s="30"/>
      <c r="B302" s="142"/>
      <c r="C302" s="143" t="s">
        <v>352</v>
      </c>
      <c r="D302" s="143" t="s">
        <v>129</v>
      </c>
      <c r="E302" s="144" t="s">
        <v>353</v>
      </c>
      <c r="F302" s="145" t="s">
        <v>354</v>
      </c>
      <c r="G302" s="146" t="s">
        <v>147</v>
      </c>
      <c r="H302" s="147">
        <v>879.4</v>
      </c>
      <c r="I302" s="148">
        <v>16.100000000000001</v>
      </c>
      <c r="J302" s="148">
        <f>ROUND(I302*H302,2)</f>
        <v>14158.34</v>
      </c>
      <c r="K302" s="149"/>
      <c r="L302" s="31"/>
      <c r="M302" s="150" t="s">
        <v>1</v>
      </c>
      <c r="N302" s="151" t="s">
        <v>38</v>
      </c>
      <c r="O302" s="152">
        <v>3.3000000000000002E-2</v>
      </c>
      <c r="P302" s="152">
        <f>O302*H302</f>
        <v>29.020199999999999</v>
      </c>
      <c r="Q302" s="152">
        <v>0</v>
      </c>
      <c r="R302" s="152">
        <f>Q302*H302</f>
        <v>0</v>
      </c>
      <c r="S302" s="152">
        <v>0</v>
      </c>
      <c r="T302" s="153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4" t="s">
        <v>133</v>
      </c>
      <c r="AT302" s="154" t="s">
        <v>129</v>
      </c>
      <c r="AU302" s="154" t="s">
        <v>82</v>
      </c>
      <c r="AY302" s="18" t="s">
        <v>127</v>
      </c>
      <c r="BE302" s="155">
        <f>IF(N302="základní",J302,0)</f>
        <v>14158.34</v>
      </c>
      <c r="BF302" s="155">
        <f>IF(N302="snížená",J302,0)</f>
        <v>0</v>
      </c>
      <c r="BG302" s="155">
        <f>IF(N302="zákl. přenesená",J302,0)</f>
        <v>0</v>
      </c>
      <c r="BH302" s="155">
        <f>IF(N302="sníž. přenesená",J302,0)</f>
        <v>0</v>
      </c>
      <c r="BI302" s="155">
        <f>IF(N302="nulová",J302,0)</f>
        <v>0</v>
      </c>
      <c r="BJ302" s="18" t="s">
        <v>78</v>
      </c>
      <c r="BK302" s="155">
        <f>ROUND(I302*H302,2)</f>
        <v>14158.34</v>
      </c>
      <c r="BL302" s="18" t="s">
        <v>133</v>
      </c>
      <c r="BM302" s="154" t="s">
        <v>355</v>
      </c>
    </row>
    <row r="303" spans="1:65" s="2" customFormat="1" ht="16.5" customHeight="1">
      <c r="A303" s="30"/>
      <c r="B303" s="142"/>
      <c r="C303" s="143" t="s">
        <v>356</v>
      </c>
      <c r="D303" s="143" t="s">
        <v>129</v>
      </c>
      <c r="E303" s="144" t="s">
        <v>357</v>
      </c>
      <c r="F303" s="145" t="s">
        <v>358</v>
      </c>
      <c r="G303" s="146" t="s">
        <v>193</v>
      </c>
      <c r="H303" s="147">
        <v>4</v>
      </c>
      <c r="I303" s="148">
        <v>177</v>
      </c>
      <c r="J303" s="148">
        <f>ROUND(I303*H303,2)</f>
        <v>708</v>
      </c>
      <c r="K303" s="149"/>
      <c r="L303" s="31"/>
      <c r="M303" s="150" t="s">
        <v>1</v>
      </c>
      <c r="N303" s="151" t="s">
        <v>38</v>
      </c>
      <c r="O303" s="152">
        <v>0.34300000000000003</v>
      </c>
      <c r="P303" s="152">
        <f>O303*H303</f>
        <v>1.3720000000000001</v>
      </c>
      <c r="Q303" s="152">
        <v>0</v>
      </c>
      <c r="R303" s="152">
        <f>Q303*H303</f>
        <v>0</v>
      </c>
      <c r="S303" s="152">
        <v>0</v>
      </c>
      <c r="T303" s="153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4" t="s">
        <v>133</v>
      </c>
      <c r="AT303" s="154" t="s">
        <v>129</v>
      </c>
      <c r="AU303" s="154" t="s">
        <v>82</v>
      </c>
      <c r="AY303" s="18" t="s">
        <v>127</v>
      </c>
      <c r="BE303" s="155">
        <f>IF(N303="základní",J303,0)</f>
        <v>708</v>
      </c>
      <c r="BF303" s="155">
        <f>IF(N303="snížená",J303,0)</f>
        <v>0</v>
      </c>
      <c r="BG303" s="155">
        <f>IF(N303="zákl. přenesená",J303,0)</f>
        <v>0</v>
      </c>
      <c r="BH303" s="155">
        <f>IF(N303="sníž. přenesená",J303,0)</f>
        <v>0</v>
      </c>
      <c r="BI303" s="155">
        <f>IF(N303="nulová",J303,0)</f>
        <v>0</v>
      </c>
      <c r="BJ303" s="18" t="s">
        <v>78</v>
      </c>
      <c r="BK303" s="155">
        <f>ROUND(I303*H303,2)</f>
        <v>708</v>
      </c>
      <c r="BL303" s="18" t="s">
        <v>133</v>
      </c>
      <c r="BM303" s="154" t="s">
        <v>359</v>
      </c>
    </row>
    <row r="304" spans="1:65" s="13" customFormat="1" ht="10">
      <c r="B304" s="156"/>
      <c r="D304" s="157" t="s">
        <v>135</v>
      </c>
      <c r="E304" s="158" t="s">
        <v>1</v>
      </c>
      <c r="F304" s="159" t="s">
        <v>360</v>
      </c>
      <c r="H304" s="160">
        <v>4</v>
      </c>
      <c r="L304" s="156"/>
      <c r="M304" s="161"/>
      <c r="N304" s="162"/>
      <c r="O304" s="162"/>
      <c r="P304" s="162"/>
      <c r="Q304" s="162"/>
      <c r="R304" s="162"/>
      <c r="S304" s="162"/>
      <c r="T304" s="163"/>
      <c r="AT304" s="158" t="s">
        <v>135</v>
      </c>
      <c r="AU304" s="158" t="s">
        <v>82</v>
      </c>
      <c r="AV304" s="13" t="s">
        <v>82</v>
      </c>
      <c r="AW304" s="13" t="s">
        <v>30</v>
      </c>
      <c r="AX304" s="13" t="s">
        <v>78</v>
      </c>
      <c r="AY304" s="158" t="s">
        <v>127</v>
      </c>
    </row>
    <row r="305" spans="1:65" s="2" customFormat="1" ht="24.15" customHeight="1">
      <c r="A305" s="30"/>
      <c r="B305" s="142"/>
      <c r="C305" s="143" t="s">
        <v>361</v>
      </c>
      <c r="D305" s="143" t="s">
        <v>129</v>
      </c>
      <c r="E305" s="144" t="s">
        <v>362</v>
      </c>
      <c r="F305" s="145" t="s">
        <v>363</v>
      </c>
      <c r="G305" s="146" t="s">
        <v>193</v>
      </c>
      <c r="H305" s="147">
        <v>360</v>
      </c>
      <c r="I305" s="148">
        <v>2.59</v>
      </c>
      <c r="J305" s="148">
        <f>ROUND(I305*H305,2)</f>
        <v>932.4</v>
      </c>
      <c r="K305" s="149"/>
      <c r="L305" s="31"/>
      <c r="M305" s="150" t="s">
        <v>1</v>
      </c>
      <c r="N305" s="151" t="s">
        <v>38</v>
      </c>
      <c r="O305" s="152">
        <v>0</v>
      </c>
      <c r="P305" s="152">
        <f>O305*H305</f>
        <v>0</v>
      </c>
      <c r="Q305" s="152">
        <v>0</v>
      </c>
      <c r="R305" s="152">
        <f>Q305*H305</f>
        <v>0</v>
      </c>
      <c r="S305" s="152">
        <v>0</v>
      </c>
      <c r="T305" s="153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54" t="s">
        <v>133</v>
      </c>
      <c r="AT305" s="154" t="s">
        <v>129</v>
      </c>
      <c r="AU305" s="154" t="s">
        <v>82</v>
      </c>
      <c r="AY305" s="18" t="s">
        <v>127</v>
      </c>
      <c r="BE305" s="155">
        <f>IF(N305="základní",J305,0)</f>
        <v>932.4</v>
      </c>
      <c r="BF305" s="155">
        <f>IF(N305="snížená",J305,0)</f>
        <v>0</v>
      </c>
      <c r="BG305" s="155">
        <f>IF(N305="zákl. přenesená",J305,0)</f>
        <v>0</v>
      </c>
      <c r="BH305" s="155">
        <f>IF(N305="sníž. přenesená",J305,0)</f>
        <v>0</v>
      </c>
      <c r="BI305" s="155">
        <f>IF(N305="nulová",J305,0)</f>
        <v>0</v>
      </c>
      <c r="BJ305" s="18" t="s">
        <v>78</v>
      </c>
      <c r="BK305" s="155">
        <f>ROUND(I305*H305,2)</f>
        <v>932.4</v>
      </c>
      <c r="BL305" s="18" t="s">
        <v>133</v>
      </c>
      <c r="BM305" s="154" t="s">
        <v>364</v>
      </c>
    </row>
    <row r="306" spans="1:65" s="13" customFormat="1" ht="10">
      <c r="B306" s="156"/>
      <c r="D306" s="157" t="s">
        <v>135</v>
      </c>
      <c r="E306" s="158" t="s">
        <v>1</v>
      </c>
      <c r="F306" s="159" t="s">
        <v>365</v>
      </c>
      <c r="H306" s="160">
        <v>360</v>
      </c>
      <c r="L306" s="156"/>
      <c r="M306" s="161"/>
      <c r="N306" s="162"/>
      <c r="O306" s="162"/>
      <c r="P306" s="162"/>
      <c r="Q306" s="162"/>
      <c r="R306" s="162"/>
      <c r="S306" s="162"/>
      <c r="T306" s="163"/>
      <c r="AT306" s="158" t="s">
        <v>135</v>
      </c>
      <c r="AU306" s="158" t="s">
        <v>82</v>
      </c>
      <c r="AV306" s="13" t="s">
        <v>82</v>
      </c>
      <c r="AW306" s="13" t="s">
        <v>30</v>
      </c>
      <c r="AX306" s="13" t="s">
        <v>78</v>
      </c>
      <c r="AY306" s="158" t="s">
        <v>127</v>
      </c>
    </row>
    <row r="307" spans="1:65" s="2" customFormat="1" ht="16.5" customHeight="1">
      <c r="A307" s="30"/>
      <c r="B307" s="142"/>
      <c r="C307" s="143" t="s">
        <v>366</v>
      </c>
      <c r="D307" s="143" t="s">
        <v>129</v>
      </c>
      <c r="E307" s="144" t="s">
        <v>367</v>
      </c>
      <c r="F307" s="145" t="s">
        <v>368</v>
      </c>
      <c r="G307" s="146" t="s">
        <v>193</v>
      </c>
      <c r="H307" s="147">
        <v>4</v>
      </c>
      <c r="I307" s="148">
        <v>98.2</v>
      </c>
      <c r="J307" s="148">
        <f>ROUND(I307*H307,2)</f>
        <v>392.8</v>
      </c>
      <c r="K307" s="149"/>
      <c r="L307" s="31"/>
      <c r="M307" s="150" t="s">
        <v>1</v>
      </c>
      <c r="N307" s="151" t="s">
        <v>38</v>
      </c>
      <c r="O307" s="152">
        <v>0.192</v>
      </c>
      <c r="P307" s="152">
        <f>O307*H307</f>
        <v>0.76800000000000002</v>
      </c>
      <c r="Q307" s="152">
        <v>0</v>
      </c>
      <c r="R307" s="152">
        <f>Q307*H307</f>
        <v>0</v>
      </c>
      <c r="S307" s="152">
        <v>0</v>
      </c>
      <c r="T307" s="153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54" t="s">
        <v>133</v>
      </c>
      <c r="AT307" s="154" t="s">
        <v>129</v>
      </c>
      <c r="AU307" s="154" t="s">
        <v>82</v>
      </c>
      <c r="AY307" s="18" t="s">
        <v>127</v>
      </c>
      <c r="BE307" s="155">
        <f>IF(N307="základní",J307,0)</f>
        <v>392.8</v>
      </c>
      <c r="BF307" s="155">
        <f>IF(N307="snížená",J307,0)</f>
        <v>0</v>
      </c>
      <c r="BG307" s="155">
        <f>IF(N307="zákl. přenesená",J307,0)</f>
        <v>0</v>
      </c>
      <c r="BH307" s="155">
        <f>IF(N307="sníž. přenesená",J307,0)</f>
        <v>0</v>
      </c>
      <c r="BI307" s="155">
        <f>IF(N307="nulová",J307,0)</f>
        <v>0</v>
      </c>
      <c r="BJ307" s="18" t="s">
        <v>78</v>
      </c>
      <c r="BK307" s="155">
        <f>ROUND(I307*H307,2)</f>
        <v>392.8</v>
      </c>
      <c r="BL307" s="18" t="s">
        <v>133</v>
      </c>
      <c r="BM307" s="154" t="s">
        <v>369</v>
      </c>
    </row>
    <row r="308" spans="1:65" s="2" customFormat="1" ht="33" customHeight="1">
      <c r="A308" s="30"/>
      <c r="B308" s="142"/>
      <c r="C308" s="143" t="s">
        <v>370</v>
      </c>
      <c r="D308" s="143" t="s">
        <v>129</v>
      </c>
      <c r="E308" s="144" t="s">
        <v>371</v>
      </c>
      <c r="F308" s="145" t="s">
        <v>372</v>
      </c>
      <c r="G308" s="146" t="s">
        <v>263</v>
      </c>
      <c r="H308" s="147">
        <v>1</v>
      </c>
      <c r="I308" s="148">
        <v>3470</v>
      </c>
      <c r="J308" s="148">
        <f>ROUND(I308*H308,2)</f>
        <v>3470</v>
      </c>
      <c r="K308" s="149"/>
      <c r="L308" s="31"/>
      <c r="M308" s="150" t="s">
        <v>1</v>
      </c>
      <c r="N308" s="151" t="s">
        <v>38</v>
      </c>
      <c r="O308" s="152">
        <v>7.0380000000000003</v>
      </c>
      <c r="P308" s="152">
        <f>O308*H308</f>
        <v>7.0380000000000003</v>
      </c>
      <c r="Q308" s="152">
        <v>0</v>
      </c>
      <c r="R308" s="152">
        <f>Q308*H308</f>
        <v>0</v>
      </c>
      <c r="S308" s="152">
        <v>0</v>
      </c>
      <c r="T308" s="153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4" t="s">
        <v>133</v>
      </c>
      <c r="AT308" s="154" t="s">
        <v>129</v>
      </c>
      <c r="AU308" s="154" t="s">
        <v>82</v>
      </c>
      <c r="AY308" s="18" t="s">
        <v>127</v>
      </c>
      <c r="BE308" s="155">
        <f>IF(N308="základní",J308,0)</f>
        <v>3470</v>
      </c>
      <c r="BF308" s="155">
        <f>IF(N308="snížená",J308,0)</f>
        <v>0</v>
      </c>
      <c r="BG308" s="155">
        <f>IF(N308="zákl. přenesená",J308,0)</f>
        <v>0</v>
      </c>
      <c r="BH308" s="155">
        <f>IF(N308="sníž. přenesená",J308,0)</f>
        <v>0</v>
      </c>
      <c r="BI308" s="155">
        <f>IF(N308="nulová",J308,0)</f>
        <v>0</v>
      </c>
      <c r="BJ308" s="18" t="s">
        <v>78</v>
      </c>
      <c r="BK308" s="155">
        <f>ROUND(I308*H308,2)</f>
        <v>3470</v>
      </c>
      <c r="BL308" s="18" t="s">
        <v>133</v>
      </c>
      <c r="BM308" s="154" t="s">
        <v>373</v>
      </c>
    </row>
    <row r="309" spans="1:65" s="2" customFormat="1" ht="33" customHeight="1">
      <c r="A309" s="30"/>
      <c r="B309" s="142"/>
      <c r="C309" s="143" t="s">
        <v>374</v>
      </c>
      <c r="D309" s="143" t="s">
        <v>129</v>
      </c>
      <c r="E309" s="144" t="s">
        <v>375</v>
      </c>
      <c r="F309" s="145" t="s">
        <v>376</v>
      </c>
      <c r="G309" s="146" t="s">
        <v>263</v>
      </c>
      <c r="H309" s="147">
        <v>60</v>
      </c>
      <c r="I309" s="148">
        <v>510</v>
      </c>
      <c r="J309" s="148">
        <f>ROUND(I309*H309,2)</f>
        <v>30600</v>
      </c>
      <c r="K309" s="149"/>
      <c r="L309" s="31"/>
      <c r="M309" s="150" t="s">
        <v>1</v>
      </c>
      <c r="N309" s="151" t="s">
        <v>38</v>
      </c>
      <c r="O309" s="152">
        <v>0</v>
      </c>
      <c r="P309" s="152">
        <f>O309*H309</f>
        <v>0</v>
      </c>
      <c r="Q309" s="152">
        <v>0</v>
      </c>
      <c r="R309" s="152">
        <f>Q309*H309</f>
        <v>0</v>
      </c>
      <c r="S309" s="152">
        <v>0</v>
      </c>
      <c r="T309" s="153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54" t="s">
        <v>133</v>
      </c>
      <c r="AT309" s="154" t="s">
        <v>129</v>
      </c>
      <c r="AU309" s="154" t="s">
        <v>82</v>
      </c>
      <c r="AY309" s="18" t="s">
        <v>127</v>
      </c>
      <c r="BE309" s="155">
        <f>IF(N309="základní",J309,0)</f>
        <v>30600</v>
      </c>
      <c r="BF309" s="155">
        <f>IF(N309="snížená",J309,0)</f>
        <v>0</v>
      </c>
      <c r="BG309" s="155">
        <f>IF(N309="zákl. přenesená",J309,0)</f>
        <v>0</v>
      </c>
      <c r="BH309" s="155">
        <f>IF(N309="sníž. přenesená",J309,0)</f>
        <v>0</v>
      </c>
      <c r="BI309" s="155">
        <f>IF(N309="nulová",J309,0)</f>
        <v>0</v>
      </c>
      <c r="BJ309" s="18" t="s">
        <v>78</v>
      </c>
      <c r="BK309" s="155">
        <f>ROUND(I309*H309,2)</f>
        <v>30600</v>
      </c>
      <c r="BL309" s="18" t="s">
        <v>133</v>
      </c>
      <c r="BM309" s="154" t="s">
        <v>377</v>
      </c>
    </row>
    <row r="310" spans="1:65" s="13" customFormat="1" ht="10">
      <c r="B310" s="156"/>
      <c r="D310" s="157" t="s">
        <v>135</v>
      </c>
      <c r="E310" s="158" t="s">
        <v>1</v>
      </c>
      <c r="F310" s="159" t="s">
        <v>378</v>
      </c>
      <c r="H310" s="160">
        <v>60</v>
      </c>
      <c r="L310" s="156"/>
      <c r="M310" s="161"/>
      <c r="N310" s="162"/>
      <c r="O310" s="162"/>
      <c r="P310" s="162"/>
      <c r="Q310" s="162"/>
      <c r="R310" s="162"/>
      <c r="S310" s="162"/>
      <c r="T310" s="163"/>
      <c r="AT310" s="158" t="s">
        <v>135</v>
      </c>
      <c r="AU310" s="158" t="s">
        <v>82</v>
      </c>
      <c r="AV310" s="13" t="s">
        <v>82</v>
      </c>
      <c r="AW310" s="13" t="s">
        <v>30</v>
      </c>
      <c r="AX310" s="13" t="s">
        <v>78</v>
      </c>
      <c r="AY310" s="158" t="s">
        <v>127</v>
      </c>
    </row>
    <row r="311" spans="1:65" s="2" customFormat="1" ht="33" customHeight="1">
      <c r="A311" s="30"/>
      <c r="B311" s="142"/>
      <c r="C311" s="143" t="s">
        <v>379</v>
      </c>
      <c r="D311" s="143" t="s">
        <v>129</v>
      </c>
      <c r="E311" s="144" t="s">
        <v>380</v>
      </c>
      <c r="F311" s="145" t="s">
        <v>381</v>
      </c>
      <c r="G311" s="146" t="s">
        <v>263</v>
      </c>
      <c r="H311" s="147">
        <v>1</v>
      </c>
      <c r="I311" s="148">
        <v>2580</v>
      </c>
      <c r="J311" s="148">
        <f>ROUND(I311*H311,2)</f>
        <v>2580</v>
      </c>
      <c r="K311" s="149"/>
      <c r="L311" s="31"/>
      <c r="M311" s="150" t="s">
        <v>1</v>
      </c>
      <c r="N311" s="151" t="s">
        <v>38</v>
      </c>
      <c r="O311" s="152">
        <v>5.2530000000000001</v>
      </c>
      <c r="P311" s="152">
        <f>O311*H311</f>
        <v>5.2530000000000001</v>
      </c>
      <c r="Q311" s="152">
        <v>0</v>
      </c>
      <c r="R311" s="152">
        <f>Q311*H311</f>
        <v>0</v>
      </c>
      <c r="S311" s="152">
        <v>0</v>
      </c>
      <c r="T311" s="153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54" t="s">
        <v>133</v>
      </c>
      <c r="AT311" s="154" t="s">
        <v>129</v>
      </c>
      <c r="AU311" s="154" t="s">
        <v>82</v>
      </c>
      <c r="AY311" s="18" t="s">
        <v>127</v>
      </c>
      <c r="BE311" s="155">
        <f>IF(N311="základní",J311,0)</f>
        <v>2580</v>
      </c>
      <c r="BF311" s="155">
        <f>IF(N311="snížená",J311,0)</f>
        <v>0</v>
      </c>
      <c r="BG311" s="155">
        <f>IF(N311="zákl. přenesená",J311,0)</f>
        <v>0</v>
      </c>
      <c r="BH311" s="155">
        <f>IF(N311="sníž. přenesená",J311,0)</f>
        <v>0</v>
      </c>
      <c r="BI311" s="155">
        <f>IF(N311="nulová",J311,0)</f>
        <v>0</v>
      </c>
      <c r="BJ311" s="18" t="s">
        <v>78</v>
      </c>
      <c r="BK311" s="155">
        <f>ROUND(I311*H311,2)</f>
        <v>2580</v>
      </c>
      <c r="BL311" s="18" t="s">
        <v>133</v>
      </c>
      <c r="BM311" s="154" t="s">
        <v>382</v>
      </c>
    </row>
    <row r="312" spans="1:65" s="2" customFormat="1" ht="33" customHeight="1">
      <c r="A312" s="30"/>
      <c r="B312" s="142"/>
      <c r="C312" s="143" t="s">
        <v>383</v>
      </c>
      <c r="D312" s="143" t="s">
        <v>129</v>
      </c>
      <c r="E312" s="144" t="s">
        <v>384</v>
      </c>
      <c r="F312" s="145" t="s">
        <v>385</v>
      </c>
      <c r="G312" s="146" t="s">
        <v>263</v>
      </c>
      <c r="H312" s="147">
        <v>1</v>
      </c>
      <c r="I312" s="148">
        <v>7540</v>
      </c>
      <c r="J312" s="148">
        <f>ROUND(I312*H312,2)</f>
        <v>7540</v>
      </c>
      <c r="K312" s="149"/>
      <c r="L312" s="31"/>
      <c r="M312" s="150" t="s">
        <v>1</v>
      </c>
      <c r="N312" s="151" t="s">
        <v>38</v>
      </c>
      <c r="O312" s="152">
        <v>15.237</v>
      </c>
      <c r="P312" s="152">
        <f>O312*H312</f>
        <v>15.237</v>
      </c>
      <c r="Q312" s="152">
        <v>0</v>
      </c>
      <c r="R312" s="152">
        <f>Q312*H312</f>
        <v>0</v>
      </c>
      <c r="S312" s="152">
        <v>0</v>
      </c>
      <c r="T312" s="153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54" t="s">
        <v>133</v>
      </c>
      <c r="AT312" s="154" t="s">
        <v>129</v>
      </c>
      <c r="AU312" s="154" t="s">
        <v>82</v>
      </c>
      <c r="AY312" s="18" t="s">
        <v>127</v>
      </c>
      <c r="BE312" s="155">
        <f>IF(N312="základní",J312,0)</f>
        <v>7540</v>
      </c>
      <c r="BF312" s="155">
        <f>IF(N312="snížená",J312,0)</f>
        <v>0</v>
      </c>
      <c r="BG312" s="155">
        <f>IF(N312="zákl. přenesená",J312,0)</f>
        <v>0</v>
      </c>
      <c r="BH312" s="155">
        <f>IF(N312="sníž. přenesená",J312,0)</f>
        <v>0</v>
      </c>
      <c r="BI312" s="155">
        <f>IF(N312="nulová",J312,0)</f>
        <v>0</v>
      </c>
      <c r="BJ312" s="18" t="s">
        <v>78</v>
      </c>
      <c r="BK312" s="155">
        <f>ROUND(I312*H312,2)</f>
        <v>7540</v>
      </c>
      <c r="BL312" s="18" t="s">
        <v>133</v>
      </c>
      <c r="BM312" s="154" t="s">
        <v>386</v>
      </c>
    </row>
    <row r="313" spans="1:65" s="2" customFormat="1" ht="33" customHeight="1">
      <c r="A313" s="30"/>
      <c r="B313" s="142"/>
      <c r="C313" s="143" t="s">
        <v>387</v>
      </c>
      <c r="D313" s="143" t="s">
        <v>129</v>
      </c>
      <c r="E313" s="144" t="s">
        <v>388</v>
      </c>
      <c r="F313" s="145" t="s">
        <v>389</v>
      </c>
      <c r="G313" s="146" t="s">
        <v>263</v>
      </c>
      <c r="H313" s="147">
        <v>60</v>
      </c>
      <c r="I313" s="148">
        <v>862</v>
      </c>
      <c r="J313" s="148">
        <f>ROUND(I313*H313,2)</f>
        <v>51720</v>
      </c>
      <c r="K313" s="149"/>
      <c r="L313" s="31"/>
      <c r="M313" s="150" t="s">
        <v>1</v>
      </c>
      <c r="N313" s="151" t="s">
        <v>38</v>
      </c>
      <c r="O313" s="152">
        <v>0</v>
      </c>
      <c r="P313" s="152">
        <f>O313*H313</f>
        <v>0</v>
      </c>
      <c r="Q313" s="152">
        <v>0</v>
      </c>
      <c r="R313" s="152">
        <f>Q313*H313</f>
        <v>0</v>
      </c>
      <c r="S313" s="152">
        <v>0</v>
      </c>
      <c r="T313" s="153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54" t="s">
        <v>133</v>
      </c>
      <c r="AT313" s="154" t="s">
        <v>129</v>
      </c>
      <c r="AU313" s="154" t="s">
        <v>82</v>
      </c>
      <c r="AY313" s="18" t="s">
        <v>127</v>
      </c>
      <c r="BE313" s="155">
        <f>IF(N313="základní",J313,0)</f>
        <v>51720</v>
      </c>
      <c r="BF313" s="155">
        <f>IF(N313="snížená",J313,0)</f>
        <v>0</v>
      </c>
      <c r="BG313" s="155">
        <f>IF(N313="zákl. přenesená",J313,0)</f>
        <v>0</v>
      </c>
      <c r="BH313" s="155">
        <f>IF(N313="sníž. přenesená",J313,0)</f>
        <v>0</v>
      </c>
      <c r="BI313" s="155">
        <f>IF(N313="nulová",J313,0)</f>
        <v>0</v>
      </c>
      <c r="BJ313" s="18" t="s">
        <v>78</v>
      </c>
      <c r="BK313" s="155">
        <f>ROUND(I313*H313,2)</f>
        <v>51720</v>
      </c>
      <c r="BL313" s="18" t="s">
        <v>133</v>
      </c>
      <c r="BM313" s="154" t="s">
        <v>390</v>
      </c>
    </row>
    <row r="314" spans="1:65" s="13" customFormat="1" ht="10">
      <c r="B314" s="156"/>
      <c r="D314" s="157" t="s">
        <v>135</v>
      </c>
      <c r="E314" s="158" t="s">
        <v>1</v>
      </c>
      <c r="F314" s="159" t="s">
        <v>378</v>
      </c>
      <c r="H314" s="160">
        <v>60</v>
      </c>
      <c r="L314" s="156"/>
      <c r="M314" s="161"/>
      <c r="N314" s="162"/>
      <c r="O314" s="162"/>
      <c r="P314" s="162"/>
      <c r="Q314" s="162"/>
      <c r="R314" s="162"/>
      <c r="S314" s="162"/>
      <c r="T314" s="163"/>
      <c r="AT314" s="158" t="s">
        <v>135</v>
      </c>
      <c r="AU314" s="158" t="s">
        <v>82</v>
      </c>
      <c r="AV314" s="13" t="s">
        <v>82</v>
      </c>
      <c r="AW314" s="13" t="s">
        <v>30</v>
      </c>
      <c r="AX314" s="13" t="s">
        <v>78</v>
      </c>
      <c r="AY314" s="158" t="s">
        <v>127</v>
      </c>
    </row>
    <row r="315" spans="1:65" s="2" customFormat="1" ht="33" customHeight="1">
      <c r="A315" s="30"/>
      <c r="B315" s="142"/>
      <c r="C315" s="143" t="s">
        <v>391</v>
      </c>
      <c r="D315" s="143" t="s">
        <v>129</v>
      </c>
      <c r="E315" s="144" t="s">
        <v>392</v>
      </c>
      <c r="F315" s="145" t="s">
        <v>393</v>
      </c>
      <c r="G315" s="146" t="s">
        <v>263</v>
      </c>
      <c r="H315" s="147">
        <v>1</v>
      </c>
      <c r="I315" s="148">
        <v>6060</v>
      </c>
      <c r="J315" s="148">
        <f>ROUND(I315*H315,2)</f>
        <v>6060</v>
      </c>
      <c r="K315" s="149"/>
      <c r="L315" s="31"/>
      <c r="M315" s="150" t="s">
        <v>1</v>
      </c>
      <c r="N315" s="151" t="s">
        <v>38</v>
      </c>
      <c r="O315" s="152">
        <v>12.3</v>
      </c>
      <c r="P315" s="152">
        <f>O315*H315</f>
        <v>12.3</v>
      </c>
      <c r="Q315" s="152">
        <v>0</v>
      </c>
      <c r="R315" s="152">
        <f>Q315*H315</f>
        <v>0</v>
      </c>
      <c r="S315" s="152">
        <v>0</v>
      </c>
      <c r="T315" s="153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4" t="s">
        <v>133</v>
      </c>
      <c r="AT315" s="154" t="s">
        <v>129</v>
      </c>
      <c r="AU315" s="154" t="s">
        <v>82</v>
      </c>
      <c r="AY315" s="18" t="s">
        <v>127</v>
      </c>
      <c r="BE315" s="155">
        <f>IF(N315="základní",J315,0)</f>
        <v>6060</v>
      </c>
      <c r="BF315" s="155">
        <f>IF(N315="snížená",J315,0)</f>
        <v>0</v>
      </c>
      <c r="BG315" s="155">
        <f>IF(N315="zákl. přenesená",J315,0)</f>
        <v>0</v>
      </c>
      <c r="BH315" s="155">
        <f>IF(N315="sníž. přenesená",J315,0)</f>
        <v>0</v>
      </c>
      <c r="BI315" s="155">
        <f>IF(N315="nulová",J315,0)</f>
        <v>0</v>
      </c>
      <c r="BJ315" s="18" t="s">
        <v>78</v>
      </c>
      <c r="BK315" s="155">
        <f>ROUND(I315*H315,2)</f>
        <v>6060</v>
      </c>
      <c r="BL315" s="18" t="s">
        <v>133</v>
      </c>
      <c r="BM315" s="154" t="s">
        <v>394</v>
      </c>
    </row>
    <row r="316" spans="1:65" s="2" customFormat="1" ht="16.5" customHeight="1">
      <c r="A316" s="30"/>
      <c r="B316" s="142"/>
      <c r="C316" s="143" t="s">
        <v>395</v>
      </c>
      <c r="D316" s="143" t="s">
        <v>129</v>
      </c>
      <c r="E316" s="144" t="s">
        <v>396</v>
      </c>
      <c r="F316" s="145" t="s">
        <v>397</v>
      </c>
      <c r="G316" s="146" t="s">
        <v>193</v>
      </c>
      <c r="H316" s="147">
        <v>15</v>
      </c>
      <c r="I316" s="148">
        <v>867</v>
      </c>
      <c r="J316" s="148">
        <f>ROUND(I316*H316,2)</f>
        <v>13005</v>
      </c>
      <c r="K316" s="149"/>
      <c r="L316" s="31"/>
      <c r="M316" s="150" t="s">
        <v>1</v>
      </c>
      <c r="N316" s="151" t="s">
        <v>38</v>
      </c>
      <c r="O316" s="152">
        <v>0.375</v>
      </c>
      <c r="P316" s="152">
        <f>O316*H316</f>
        <v>5.625</v>
      </c>
      <c r="Q316" s="152">
        <v>7.467E-2</v>
      </c>
      <c r="R316" s="152">
        <f>Q316*H316</f>
        <v>1.12005</v>
      </c>
      <c r="S316" s="152">
        <v>0</v>
      </c>
      <c r="T316" s="153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4" t="s">
        <v>133</v>
      </c>
      <c r="AT316" s="154" t="s">
        <v>129</v>
      </c>
      <c r="AU316" s="154" t="s">
        <v>82</v>
      </c>
      <c r="AY316" s="18" t="s">
        <v>127</v>
      </c>
      <c r="BE316" s="155">
        <f>IF(N316="základní",J316,0)</f>
        <v>13005</v>
      </c>
      <c r="BF316" s="155">
        <f>IF(N316="snížená",J316,0)</f>
        <v>0</v>
      </c>
      <c r="BG316" s="155">
        <f>IF(N316="zákl. přenesená",J316,0)</f>
        <v>0</v>
      </c>
      <c r="BH316" s="155">
        <f>IF(N316="sníž. přenesená",J316,0)</f>
        <v>0</v>
      </c>
      <c r="BI316" s="155">
        <f>IF(N316="nulová",J316,0)</f>
        <v>0</v>
      </c>
      <c r="BJ316" s="18" t="s">
        <v>78</v>
      </c>
      <c r="BK316" s="155">
        <f>ROUND(I316*H316,2)</f>
        <v>13005</v>
      </c>
      <c r="BL316" s="18" t="s">
        <v>133</v>
      </c>
      <c r="BM316" s="154" t="s">
        <v>398</v>
      </c>
    </row>
    <row r="317" spans="1:65" s="2" customFormat="1" ht="16.5" customHeight="1">
      <c r="A317" s="30"/>
      <c r="B317" s="142"/>
      <c r="C317" s="143" t="s">
        <v>399</v>
      </c>
      <c r="D317" s="143" t="s">
        <v>129</v>
      </c>
      <c r="E317" s="144" t="s">
        <v>400</v>
      </c>
      <c r="F317" s="145" t="s">
        <v>401</v>
      </c>
      <c r="G317" s="146" t="s">
        <v>402</v>
      </c>
      <c r="H317" s="147">
        <v>90</v>
      </c>
      <c r="I317" s="148">
        <v>495</v>
      </c>
      <c r="J317" s="148">
        <f>ROUND(I317*H317,2)</f>
        <v>44550</v>
      </c>
      <c r="K317" s="149"/>
      <c r="L317" s="31"/>
      <c r="M317" s="150" t="s">
        <v>1</v>
      </c>
      <c r="N317" s="151" t="s">
        <v>38</v>
      </c>
      <c r="O317" s="152">
        <v>0.375</v>
      </c>
      <c r="P317" s="152">
        <f>O317*H317</f>
        <v>33.75</v>
      </c>
      <c r="Q317" s="152">
        <v>7.467E-2</v>
      </c>
      <c r="R317" s="152">
        <f>Q317*H317</f>
        <v>6.7202999999999999</v>
      </c>
      <c r="S317" s="152">
        <v>0</v>
      </c>
      <c r="T317" s="153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4" t="s">
        <v>133</v>
      </c>
      <c r="AT317" s="154" t="s">
        <v>129</v>
      </c>
      <c r="AU317" s="154" t="s">
        <v>82</v>
      </c>
      <c r="AY317" s="18" t="s">
        <v>127</v>
      </c>
      <c r="BE317" s="155">
        <f>IF(N317="základní",J317,0)</f>
        <v>44550</v>
      </c>
      <c r="BF317" s="155">
        <f>IF(N317="snížená",J317,0)</f>
        <v>0</v>
      </c>
      <c r="BG317" s="155">
        <f>IF(N317="zákl. přenesená",J317,0)</f>
        <v>0</v>
      </c>
      <c r="BH317" s="155">
        <f>IF(N317="sníž. přenesená",J317,0)</f>
        <v>0</v>
      </c>
      <c r="BI317" s="155">
        <f>IF(N317="nulová",J317,0)</f>
        <v>0</v>
      </c>
      <c r="BJ317" s="18" t="s">
        <v>78</v>
      </c>
      <c r="BK317" s="155">
        <f>ROUND(I317*H317,2)</f>
        <v>44550</v>
      </c>
      <c r="BL317" s="18" t="s">
        <v>133</v>
      </c>
      <c r="BM317" s="154" t="s">
        <v>403</v>
      </c>
    </row>
    <row r="318" spans="1:65" s="2" customFormat="1" ht="24.15" customHeight="1">
      <c r="A318" s="30"/>
      <c r="B318" s="142"/>
      <c r="C318" s="143" t="s">
        <v>404</v>
      </c>
      <c r="D318" s="143" t="s">
        <v>129</v>
      </c>
      <c r="E318" s="144" t="s">
        <v>405</v>
      </c>
      <c r="F318" s="145" t="s">
        <v>406</v>
      </c>
      <c r="G318" s="146" t="s">
        <v>147</v>
      </c>
      <c r="H318" s="147">
        <v>488</v>
      </c>
      <c r="I318" s="148">
        <v>166</v>
      </c>
      <c r="J318" s="148">
        <f>ROUND(I318*H318,2)</f>
        <v>81008</v>
      </c>
      <c r="K318" s="149"/>
      <c r="L318" s="31"/>
      <c r="M318" s="150" t="s">
        <v>1</v>
      </c>
      <c r="N318" s="151" t="s">
        <v>38</v>
      </c>
      <c r="O318" s="152">
        <v>0.35399999999999998</v>
      </c>
      <c r="P318" s="152">
        <f>O318*H318</f>
        <v>172.75199999999998</v>
      </c>
      <c r="Q318" s="152">
        <v>4.0000000000000003E-5</v>
      </c>
      <c r="R318" s="152">
        <f>Q318*H318</f>
        <v>1.9520000000000003E-2</v>
      </c>
      <c r="S318" s="152">
        <v>0</v>
      </c>
      <c r="T318" s="153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4" t="s">
        <v>133</v>
      </c>
      <c r="AT318" s="154" t="s">
        <v>129</v>
      </c>
      <c r="AU318" s="154" t="s">
        <v>82</v>
      </c>
      <c r="AY318" s="18" t="s">
        <v>127</v>
      </c>
      <c r="BE318" s="155">
        <f>IF(N318="základní",J318,0)</f>
        <v>81008</v>
      </c>
      <c r="BF318" s="155">
        <f>IF(N318="snížená",J318,0)</f>
        <v>0</v>
      </c>
      <c r="BG318" s="155">
        <f>IF(N318="zákl. přenesená",J318,0)</f>
        <v>0</v>
      </c>
      <c r="BH318" s="155">
        <f>IF(N318="sníž. přenesená",J318,0)</f>
        <v>0</v>
      </c>
      <c r="BI318" s="155">
        <f>IF(N318="nulová",J318,0)</f>
        <v>0</v>
      </c>
      <c r="BJ318" s="18" t="s">
        <v>78</v>
      </c>
      <c r="BK318" s="155">
        <f>ROUND(I318*H318,2)</f>
        <v>81008</v>
      </c>
      <c r="BL318" s="18" t="s">
        <v>133</v>
      </c>
      <c r="BM318" s="154" t="s">
        <v>407</v>
      </c>
    </row>
    <row r="319" spans="1:65" s="13" customFormat="1" ht="10">
      <c r="B319" s="156"/>
      <c r="D319" s="157" t="s">
        <v>135</v>
      </c>
      <c r="E319" s="158" t="s">
        <v>1</v>
      </c>
      <c r="F319" s="159" t="s">
        <v>408</v>
      </c>
      <c r="H319" s="160">
        <v>488</v>
      </c>
      <c r="L319" s="156"/>
      <c r="M319" s="161"/>
      <c r="N319" s="162"/>
      <c r="O319" s="162"/>
      <c r="P319" s="162"/>
      <c r="Q319" s="162"/>
      <c r="R319" s="162"/>
      <c r="S319" s="162"/>
      <c r="T319" s="163"/>
      <c r="AT319" s="158" t="s">
        <v>135</v>
      </c>
      <c r="AU319" s="158" t="s">
        <v>82</v>
      </c>
      <c r="AV319" s="13" t="s">
        <v>82</v>
      </c>
      <c r="AW319" s="13" t="s">
        <v>30</v>
      </c>
      <c r="AX319" s="13" t="s">
        <v>78</v>
      </c>
      <c r="AY319" s="158" t="s">
        <v>127</v>
      </c>
    </row>
    <row r="320" spans="1:65" s="2" customFormat="1" ht="16.5" customHeight="1">
      <c r="A320" s="30"/>
      <c r="B320" s="142"/>
      <c r="C320" s="143" t="s">
        <v>409</v>
      </c>
      <c r="D320" s="143" t="s">
        <v>129</v>
      </c>
      <c r="E320" s="144" t="s">
        <v>410</v>
      </c>
      <c r="F320" s="145" t="s">
        <v>411</v>
      </c>
      <c r="G320" s="146" t="s">
        <v>147</v>
      </c>
      <c r="H320" s="147">
        <v>7</v>
      </c>
      <c r="I320" s="148">
        <v>32.450000000000003</v>
      </c>
      <c r="J320" s="148">
        <f>ROUND(I320*H320,2)</f>
        <v>227.15</v>
      </c>
      <c r="K320" s="149"/>
      <c r="L320" s="31"/>
      <c r="M320" s="150" t="s">
        <v>1</v>
      </c>
      <c r="N320" s="151" t="s">
        <v>38</v>
      </c>
      <c r="O320" s="152">
        <v>1.4E-2</v>
      </c>
      <c r="P320" s="152">
        <f>O320*H320</f>
        <v>9.8000000000000004E-2</v>
      </c>
      <c r="Q320" s="152">
        <v>0</v>
      </c>
      <c r="R320" s="152">
        <f>Q320*H320</f>
        <v>0</v>
      </c>
      <c r="S320" s="152">
        <v>0</v>
      </c>
      <c r="T320" s="153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4" t="s">
        <v>133</v>
      </c>
      <c r="AT320" s="154" t="s">
        <v>129</v>
      </c>
      <c r="AU320" s="154" t="s">
        <v>82</v>
      </c>
      <c r="AY320" s="18" t="s">
        <v>127</v>
      </c>
      <c r="BE320" s="155">
        <f>IF(N320="základní",J320,0)</f>
        <v>227.15</v>
      </c>
      <c r="BF320" s="155">
        <f>IF(N320="snížená",J320,0)</f>
        <v>0</v>
      </c>
      <c r="BG320" s="155">
        <f>IF(N320="zákl. přenesená",J320,0)</f>
        <v>0</v>
      </c>
      <c r="BH320" s="155">
        <f>IF(N320="sníž. přenesená",J320,0)</f>
        <v>0</v>
      </c>
      <c r="BI320" s="155">
        <f>IF(N320="nulová",J320,0)</f>
        <v>0</v>
      </c>
      <c r="BJ320" s="18" t="s">
        <v>78</v>
      </c>
      <c r="BK320" s="155">
        <f>ROUND(I320*H320,2)</f>
        <v>227.15</v>
      </c>
      <c r="BL320" s="18" t="s">
        <v>133</v>
      </c>
      <c r="BM320" s="154" t="s">
        <v>412</v>
      </c>
    </row>
    <row r="321" spans="1:65" s="13" customFormat="1" ht="10">
      <c r="B321" s="156"/>
      <c r="D321" s="157" t="s">
        <v>135</v>
      </c>
      <c r="E321" s="158" t="s">
        <v>1</v>
      </c>
      <c r="F321" s="159" t="s">
        <v>413</v>
      </c>
      <c r="H321" s="160">
        <v>7</v>
      </c>
      <c r="L321" s="156"/>
      <c r="M321" s="161"/>
      <c r="N321" s="162"/>
      <c r="O321" s="162"/>
      <c r="P321" s="162"/>
      <c r="Q321" s="162"/>
      <c r="R321" s="162"/>
      <c r="S321" s="162"/>
      <c r="T321" s="163"/>
      <c r="AT321" s="158" t="s">
        <v>135</v>
      </c>
      <c r="AU321" s="158" t="s">
        <v>82</v>
      </c>
      <c r="AV321" s="13" t="s">
        <v>82</v>
      </c>
      <c r="AW321" s="13" t="s">
        <v>30</v>
      </c>
      <c r="AX321" s="13" t="s">
        <v>78</v>
      </c>
      <c r="AY321" s="158" t="s">
        <v>127</v>
      </c>
    </row>
    <row r="322" spans="1:65" s="2" customFormat="1" ht="24.15" customHeight="1">
      <c r="A322" s="30"/>
      <c r="B322" s="142"/>
      <c r="C322" s="143" t="s">
        <v>414</v>
      </c>
      <c r="D322" s="143" t="s">
        <v>129</v>
      </c>
      <c r="E322" s="144" t="s">
        <v>415</v>
      </c>
      <c r="F322" s="145" t="s">
        <v>416</v>
      </c>
      <c r="G322" s="146" t="s">
        <v>263</v>
      </c>
      <c r="H322" s="147">
        <v>17</v>
      </c>
      <c r="I322" s="148">
        <v>80.400000000000006</v>
      </c>
      <c r="J322" s="148">
        <f>ROUND(I322*H322,2)</f>
        <v>1366.8</v>
      </c>
      <c r="K322" s="149"/>
      <c r="L322" s="31"/>
      <c r="M322" s="150" t="s">
        <v>1</v>
      </c>
      <c r="N322" s="151" t="s">
        <v>38</v>
      </c>
      <c r="O322" s="152">
        <v>0.156</v>
      </c>
      <c r="P322" s="152">
        <f>O322*H322</f>
        <v>2.6520000000000001</v>
      </c>
      <c r="Q322" s="152">
        <v>1.91E-3</v>
      </c>
      <c r="R322" s="152">
        <f>Q322*H322</f>
        <v>3.2469999999999999E-2</v>
      </c>
      <c r="S322" s="152">
        <v>0</v>
      </c>
      <c r="T322" s="153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4" t="s">
        <v>133</v>
      </c>
      <c r="AT322" s="154" t="s">
        <v>129</v>
      </c>
      <c r="AU322" s="154" t="s">
        <v>82</v>
      </c>
      <c r="AY322" s="18" t="s">
        <v>127</v>
      </c>
      <c r="BE322" s="155">
        <f>IF(N322="základní",J322,0)</f>
        <v>1366.8</v>
      </c>
      <c r="BF322" s="155">
        <f>IF(N322="snížená",J322,0)</f>
        <v>0</v>
      </c>
      <c r="BG322" s="155">
        <f>IF(N322="zákl. přenesená",J322,0)</f>
        <v>0</v>
      </c>
      <c r="BH322" s="155">
        <f>IF(N322="sníž. přenesená",J322,0)</f>
        <v>0</v>
      </c>
      <c r="BI322" s="155">
        <f>IF(N322="nulová",J322,0)</f>
        <v>0</v>
      </c>
      <c r="BJ322" s="18" t="s">
        <v>78</v>
      </c>
      <c r="BK322" s="155">
        <f>ROUND(I322*H322,2)</f>
        <v>1366.8</v>
      </c>
      <c r="BL322" s="18" t="s">
        <v>133</v>
      </c>
      <c r="BM322" s="154" t="s">
        <v>417</v>
      </c>
    </row>
    <row r="323" spans="1:65" s="14" customFormat="1" ht="10">
      <c r="B323" s="164"/>
      <c r="D323" s="157" t="s">
        <v>135</v>
      </c>
      <c r="E323" s="165" t="s">
        <v>1</v>
      </c>
      <c r="F323" s="166" t="s">
        <v>418</v>
      </c>
      <c r="H323" s="165" t="s">
        <v>1</v>
      </c>
      <c r="L323" s="164"/>
      <c r="M323" s="167"/>
      <c r="N323" s="168"/>
      <c r="O323" s="168"/>
      <c r="P323" s="168"/>
      <c r="Q323" s="168"/>
      <c r="R323" s="168"/>
      <c r="S323" s="168"/>
      <c r="T323" s="169"/>
      <c r="AT323" s="165" t="s">
        <v>135</v>
      </c>
      <c r="AU323" s="165" t="s">
        <v>82</v>
      </c>
      <c r="AV323" s="14" t="s">
        <v>78</v>
      </c>
      <c r="AW323" s="14" t="s">
        <v>30</v>
      </c>
      <c r="AX323" s="14" t="s">
        <v>73</v>
      </c>
      <c r="AY323" s="165" t="s">
        <v>127</v>
      </c>
    </row>
    <row r="324" spans="1:65" s="13" customFormat="1" ht="10">
      <c r="B324" s="156"/>
      <c r="D324" s="157" t="s">
        <v>135</v>
      </c>
      <c r="E324" s="158" t="s">
        <v>1</v>
      </c>
      <c r="F324" s="159" t="s">
        <v>419</v>
      </c>
      <c r="H324" s="160">
        <v>10</v>
      </c>
      <c r="L324" s="156"/>
      <c r="M324" s="161"/>
      <c r="N324" s="162"/>
      <c r="O324" s="162"/>
      <c r="P324" s="162"/>
      <c r="Q324" s="162"/>
      <c r="R324" s="162"/>
      <c r="S324" s="162"/>
      <c r="T324" s="163"/>
      <c r="AT324" s="158" t="s">
        <v>135</v>
      </c>
      <c r="AU324" s="158" t="s">
        <v>82</v>
      </c>
      <c r="AV324" s="13" t="s">
        <v>82</v>
      </c>
      <c r="AW324" s="13" t="s">
        <v>30</v>
      </c>
      <c r="AX324" s="13" t="s">
        <v>73</v>
      </c>
      <c r="AY324" s="158" t="s">
        <v>127</v>
      </c>
    </row>
    <row r="325" spans="1:65" s="13" customFormat="1" ht="10">
      <c r="B325" s="156"/>
      <c r="D325" s="157" t="s">
        <v>135</v>
      </c>
      <c r="E325" s="158" t="s">
        <v>1</v>
      </c>
      <c r="F325" s="159" t="s">
        <v>420</v>
      </c>
      <c r="H325" s="160">
        <v>7</v>
      </c>
      <c r="L325" s="156"/>
      <c r="M325" s="161"/>
      <c r="N325" s="162"/>
      <c r="O325" s="162"/>
      <c r="P325" s="162"/>
      <c r="Q325" s="162"/>
      <c r="R325" s="162"/>
      <c r="S325" s="162"/>
      <c r="T325" s="163"/>
      <c r="AT325" s="158" t="s">
        <v>135</v>
      </c>
      <c r="AU325" s="158" t="s">
        <v>82</v>
      </c>
      <c r="AV325" s="13" t="s">
        <v>82</v>
      </c>
      <c r="AW325" s="13" t="s">
        <v>30</v>
      </c>
      <c r="AX325" s="13" t="s">
        <v>73</v>
      </c>
      <c r="AY325" s="158" t="s">
        <v>127</v>
      </c>
    </row>
    <row r="326" spans="1:65" s="15" customFormat="1" ht="10">
      <c r="B326" s="170"/>
      <c r="D326" s="157" t="s">
        <v>135</v>
      </c>
      <c r="E326" s="171" t="s">
        <v>1</v>
      </c>
      <c r="F326" s="172" t="s">
        <v>141</v>
      </c>
      <c r="H326" s="173">
        <v>17</v>
      </c>
      <c r="L326" s="170"/>
      <c r="M326" s="174"/>
      <c r="N326" s="175"/>
      <c r="O326" s="175"/>
      <c r="P326" s="175"/>
      <c r="Q326" s="175"/>
      <c r="R326" s="175"/>
      <c r="S326" s="175"/>
      <c r="T326" s="176"/>
      <c r="AT326" s="171" t="s">
        <v>135</v>
      </c>
      <c r="AU326" s="171" t="s">
        <v>82</v>
      </c>
      <c r="AV326" s="15" t="s">
        <v>133</v>
      </c>
      <c r="AW326" s="15" t="s">
        <v>30</v>
      </c>
      <c r="AX326" s="15" t="s">
        <v>78</v>
      </c>
      <c r="AY326" s="171" t="s">
        <v>127</v>
      </c>
    </row>
    <row r="327" spans="1:65" s="2" customFormat="1" ht="16.5" customHeight="1">
      <c r="A327" s="30"/>
      <c r="B327" s="142"/>
      <c r="C327" s="143" t="s">
        <v>421</v>
      </c>
      <c r="D327" s="143" t="s">
        <v>129</v>
      </c>
      <c r="E327" s="144" t="s">
        <v>422</v>
      </c>
      <c r="F327" s="145" t="s">
        <v>423</v>
      </c>
      <c r="G327" s="146" t="s">
        <v>424</v>
      </c>
      <c r="H327" s="147">
        <v>40</v>
      </c>
      <c r="I327" s="148">
        <v>350</v>
      </c>
      <c r="J327" s="148">
        <f>ROUND(I327*H327,2)</f>
        <v>14000</v>
      </c>
      <c r="K327" s="149"/>
      <c r="L327" s="31"/>
      <c r="M327" s="150" t="s">
        <v>1</v>
      </c>
      <c r="N327" s="151" t="s">
        <v>38</v>
      </c>
      <c r="O327" s="152">
        <v>0.16300000000000001</v>
      </c>
      <c r="P327" s="152">
        <f>O327*H327</f>
        <v>6.5200000000000005</v>
      </c>
      <c r="Q327" s="152">
        <v>2.0000000000000002E-5</v>
      </c>
      <c r="R327" s="152">
        <f>Q327*H327</f>
        <v>8.0000000000000004E-4</v>
      </c>
      <c r="S327" s="152">
        <v>0</v>
      </c>
      <c r="T327" s="153">
        <f>S327*H327</f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54" t="s">
        <v>133</v>
      </c>
      <c r="AT327" s="154" t="s">
        <v>129</v>
      </c>
      <c r="AU327" s="154" t="s">
        <v>82</v>
      </c>
      <c r="AY327" s="18" t="s">
        <v>127</v>
      </c>
      <c r="BE327" s="155">
        <f>IF(N327="základní",J327,0)</f>
        <v>14000</v>
      </c>
      <c r="BF327" s="155">
        <f>IF(N327="snížená",J327,0)</f>
        <v>0</v>
      </c>
      <c r="BG327" s="155">
        <f>IF(N327="zákl. přenesená",J327,0)</f>
        <v>0</v>
      </c>
      <c r="BH327" s="155">
        <f>IF(N327="sníž. přenesená",J327,0)</f>
        <v>0</v>
      </c>
      <c r="BI327" s="155">
        <f>IF(N327="nulová",J327,0)</f>
        <v>0</v>
      </c>
      <c r="BJ327" s="18" t="s">
        <v>78</v>
      </c>
      <c r="BK327" s="155">
        <f>ROUND(I327*H327,2)</f>
        <v>14000</v>
      </c>
      <c r="BL327" s="18" t="s">
        <v>133</v>
      </c>
      <c r="BM327" s="154" t="s">
        <v>425</v>
      </c>
    </row>
    <row r="328" spans="1:65" s="13" customFormat="1" ht="10">
      <c r="B328" s="156"/>
      <c r="D328" s="157" t="s">
        <v>135</v>
      </c>
      <c r="E328" s="158" t="s">
        <v>1</v>
      </c>
      <c r="F328" s="159" t="s">
        <v>426</v>
      </c>
      <c r="H328" s="160">
        <v>40</v>
      </c>
      <c r="L328" s="156"/>
      <c r="M328" s="161"/>
      <c r="N328" s="162"/>
      <c r="O328" s="162"/>
      <c r="P328" s="162"/>
      <c r="Q328" s="162"/>
      <c r="R328" s="162"/>
      <c r="S328" s="162"/>
      <c r="T328" s="163"/>
      <c r="AT328" s="158" t="s">
        <v>135</v>
      </c>
      <c r="AU328" s="158" t="s">
        <v>82</v>
      </c>
      <c r="AV328" s="13" t="s">
        <v>82</v>
      </c>
      <c r="AW328" s="13" t="s">
        <v>30</v>
      </c>
      <c r="AX328" s="13" t="s">
        <v>78</v>
      </c>
      <c r="AY328" s="158" t="s">
        <v>127</v>
      </c>
    </row>
    <row r="329" spans="1:65" s="2" customFormat="1" ht="21.75" customHeight="1">
      <c r="A329" s="30"/>
      <c r="B329" s="142"/>
      <c r="C329" s="143" t="s">
        <v>427</v>
      </c>
      <c r="D329" s="143" t="s">
        <v>129</v>
      </c>
      <c r="E329" s="144" t="s">
        <v>428</v>
      </c>
      <c r="F329" s="145" t="s">
        <v>429</v>
      </c>
      <c r="G329" s="146" t="s">
        <v>147</v>
      </c>
      <c r="H329" s="147">
        <v>7.9980000000000002</v>
      </c>
      <c r="I329" s="148">
        <v>154</v>
      </c>
      <c r="J329" s="148">
        <f>ROUND(I329*H329,2)</f>
        <v>1231.69</v>
      </c>
      <c r="K329" s="149"/>
      <c r="L329" s="31"/>
      <c r="M329" s="150" t="s">
        <v>1</v>
      </c>
      <c r="N329" s="151" t="s">
        <v>38</v>
      </c>
      <c r="O329" s="152">
        <v>0.28399999999999997</v>
      </c>
      <c r="P329" s="152">
        <f>O329*H329</f>
        <v>2.2714319999999999</v>
      </c>
      <c r="Q329" s="152">
        <v>0</v>
      </c>
      <c r="R329" s="152">
        <f>Q329*H329</f>
        <v>0</v>
      </c>
      <c r="S329" s="152">
        <v>0.26100000000000001</v>
      </c>
      <c r="T329" s="153">
        <f>S329*H329</f>
        <v>2.0874779999999999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4" t="s">
        <v>133</v>
      </c>
      <c r="AT329" s="154" t="s">
        <v>129</v>
      </c>
      <c r="AU329" s="154" t="s">
        <v>82</v>
      </c>
      <c r="AY329" s="18" t="s">
        <v>127</v>
      </c>
      <c r="BE329" s="155">
        <f>IF(N329="základní",J329,0)</f>
        <v>1231.69</v>
      </c>
      <c r="BF329" s="155">
        <f>IF(N329="snížená",J329,0)</f>
        <v>0</v>
      </c>
      <c r="BG329" s="155">
        <f>IF(N329="zákl. přenesená",J329,0)</f>
        <v>0</v>
      </c>
      <c r="BH329" s="155">
        <f>IF(N329="sníž. přenesená",J329,0)</f>
        <v>0</v>
      </c>
      <c r="BI329" s="155">
        <f>IF(N329="nulová",J329,0)</f>
        <v>0</v>
      </c>
      <c r="BJ329" s="18" t="s">
        <v>78</v>
      </c>
      <c r="BK329" s="155">
        <f>ROUND(I329*H329,2)</f>
        <v>1231.69</v>
      </c>
      <c r="BL329" s="18" t="s">
        <v>133</v>
      </c>
      <c r="BM329" s="154" t="s">
        <v>430</v>
      </c>
    </row>
    <row r="330" spans="1:65" s="13" customFormat="1" ht="10">
      <c r="B330" s="156"/>
      <c r="D330" s="157" t="s">
        <v>135</v>
      </c>
      <c r="E330" s="158" t="s">
        <v>1</v>
      </c>
      <c r="F330" s="159" t="s">
        <v>431</v>
      </c>
      <c r="H330" s="160">
        <v>3.0630000000000002</v>
      </c>
      <c r="L330" s="156"/>
      <c r="M330" s="161"/>
      <c r="N330" s="162"/>
      <c r="O330" s="162"/>
      <c r="P330" s="162"/>
      <c r="Q330" s="162"/>
      <c r="R330" s="162"/>
      <c r="S330" s="162"/>
      <c r="T330" s="163"/>
      <c r="AT330" s="158" t="s">
        <v>135</v>
      </c>
      <c r="AU330" s="158" t="s">
        <v>82</v>
      </c>
      <c r="AV330" s="13" t="s">
        <v>82</v>
      </c>
      <c r="AW330" s="13" t="s">
        <v>30</v>
      </c>
      <c r="AX330" s="13" t="s">
        <v>73</v>
      </c>
      <c r="AY330" s="158" t="s">
        <v>127</v>
      </c>
    </row>
    <row r="331" spans="1:65" s="13" customFormat="1" ht="10">
      <c r="B331" s="156"/>
      <c r="D331" s="157" t="s">
        <v>135</v>
      </c>
      <c r="E331" s="158" t="s">
        <v>1</v>
      </c>
      <c r="F331" s="159" t="s">
        <v>432</v>
      </c>
      <c r="H331" s="160">
        <v>2.4180000000000001</v>
      </c>
      <c r="L331" s="156"/>
      <c r="M331" s="161"/>
      <c r="N331" s="162"/>
      <c r="O331" s="162"/>
      <c r="P331" s="162"/>
      <c r="Q331" s="162"/>
      <c r="R331" s="162"/>
      <c r="S331" s="162"/>
      <c r="T331" s="163"/>
      <c r="AT331" s="158" t="s">
        <v>135</v>
      </c>
      <c r="AU331" s="158" t="s">
        <v>82</v>
      </c>
      <c r="AV331" s="13" t="s">
        <v>82</v>
      </c>
      <c r="AW331" s="13" t="s">
        <v>30</v>
      </c>
      <c r="AX331" s="13" t="s">
        <v>73</v>
      </c>
      <c r="AY331" s="158" t="s">
        <v>127</v>
      </c>
    </row>
    <row r="332" spans="1:65" s="13" customFormat="1" ht="10">
      <c r="B332" s="156"/>
      <c r="D332" s="157" t="s">
        <v>135</v>
      </c>
      <c r="E332" s="158" t="s">
        <v>1</v>
      </c>
      <c r="F332" s="159" t="s">
        <v>433</v>
      </c>
      <c r="H332" s="160">
        <v>2.5169999999999999</v>
      </c>
      <c r="L332" s="156"/>
      <c r="M332" s="161"/>
      <c r="N332" s="162"/>
      <c r="O332" s="162"/>
      <c r="P332" s="162"/>
      <c r="Q332" s="162"/>
      <c r="R332" s="162"/>
      <c r="S332" s="162"/>
      <c r="T332" s="163"/>
      <c r="AT332" s="158" t="s">
        <v>135</v>
      </c>
      <c r="AU332" s="158" t="s">
        <v>82</v>
      </c>
      <c r="AV332" s="13" t="s">
        <v>82</v>
      </c>
      <c r="AW332" s="13" t="s">
        <v>30</v>
      </c>
      <c r="AX332" s="13" t="s">
        <v>73</v>
      </c>
      <c r="AY332" s="158" t="s">
        <v>127</v>
      </c>
    </row>
    <row r="333" spans="1:65" s="15" customFormat="1" ht="10">
      <c r="B333" s="170"/>
      <c r="D333" s="157" t="s">
        <v>135</v>
      </c>
      <c r="E333" s="171" t="s">
        <v>1</v>
      </c>
      <c r="F333" s="172" t="s">
        <v>141</v>
      </c>
      <c r="H333" s="173">
        <v>7.9980000000000002</v>
      </c>
      <c r="L333" s="170"/>
      <c r="M333" s="174"/>
      <c r="N333" s="175"/>
      <c r="O333" s="175"/>
      <c r="P333" s="175"/>
      <c r="Q333" s="175"/>
      <c r="R333" s="175"/>
      <c r="S333" s="175"/>
      <c r="T333" s="176"/>
      <c r="AT333" s="171" t="s">
        <v>135</v>
      </c>
      <c r="AU333" s="171" t="s">
        <v>82</v>
      </c>
      <c r="AV333" s="15" t="s">
        <v>133</v>
      </c>
      <c r="AW333" s="15" t="s">
        <v>30</v>
      </c>
      <c r="AX333" s="15" t="s">
        <v>78</v>
      </c>
      <c r="AY333" s="171" t="s">
        <v>127</v>
      </c>
    </row>
    <row r="334" spans="1:65" s="2" customFormat="1" ht="24.15" customHeight="1">
      <c r="A334" s="30"/>
      <c r="B334" s="142"/>
      <c r="C334" s="143" t="s">
        <v>434</v>
      </c>
      <c r="D334" s="143" t="s">
        <v>129</v>
      </c>
      <c r="E334" s="144" t="s">
        <v>435</v>
      </c>
      <c r="F334" s="145" t="s">
        <v>436</v>
      </c>
      <c r="G334" s="146" t="s">
        <v>147</v>
      </c>
      <c r="H334" s="147">
        <v>1.86</v>
      </c>
      <c r="I334" s="148">
        <v>277</v>
      </c>
      <c r="J334" s="148">
        <f>ROUND(I334*H334,2)</f>
        <v>515.22</v>
      </c>
      <c r="K334" s="149"/>
      <c r="L334" s="31"/>
      <c r="M334" s="150" t="s">
        <v>1</v>
      </c>
      <c r="N334" s="151" t="s">
        <v>38</v>
      </c>
      <c r="O334" s="152">
        <v>0.64300000000000002</v>
      </c>
      <c r="P334" s="152">
        <f>O334*H334</f>
        <v>1.19598</v>
      </c>
      <c r="Q334" s="152">
        <v>0</v>
      </c>
      <c r="R334" s="152">
        <f>Q334*H334</f>
        <v>0</v>
      </c>
      <c r="S334" s="152">
        <v>7.4999999999999997E-2</v>
      </c>
      <c r="T334" s="153">
        <f>S334*H334</f>
        <v>0.13950000000000001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4" t="s">
        <v>133</v>
      </c>
      <c r="AT334" s="154" t="s">
        <v>129</v>
      </c>
      <c r="AU334" s="154" t="s">
        <v>82</v>
      </c>
      <c r="AY334" s="18" t="s">
        <v>127</v>
      </c>
      <c r="BE334" s="155">
        <f>IF(N334="základní",J334,0)</f>
        <v>515.22</v>
      </c>
      <c r="BF334" s="155">
        <f>IF(N334="snížená",J334,0)</f>
        <v>0</v>
      </c>
      <c r="BG334" s="155">
        <f>IF(N334="zákl. přenesená",J334,0)</f>
        <v>0</v>
      </c>
      <c r="BH334" s="155">
        <f>IF(N334="sníž. přenesená",J334,0)</f>
        <v>0</v>
      </c>
      <c r="BI334" s="155">
        <f>IF(N334="nulová",J334,0)</f>
        <v>0</v>
      </c>
      <c r="BJ334" s="18" t="s">
        <v>78</v>
      </c>
      <c r="BK334" s="155">
        <f>ROUND(I334*H334,2)</f>
        <v>515.22</v>
      </c>
      <c r="BL334" s="18" t="s">
        <v>133</v>
      </c>
      <c r="BM334" s="154" t="s">
        <v>437</v>
      </c>
    </row>
    <row r="335" spans="1:65" s="13" customFormat="1" ht="10">
      <c r="B335" s="156"/>
      <c r="D335" s="157" t="s">
        <v>135</v>
      </c>
      <c r="E335" s="158" t="s">
        <v>1</v>
      </c>
      <c r="F335" s="159" t="s">
        <v>438</v>
      </c>
      <c r="H335" s="160">
        <v>1.86</v>
      </c>
      <c r="L335" s="156"/>
      <c r="M335" s="161"/>
      <c r="N335" s="162"/>
      <c r="O335" s="162"/>
      <c r="P335" s="162"/>
      <c r="Q335" s="162"/>
      <c r="R335" s="162"/>
      <c r="S335" s="162"/>
      <c r="T335" s="163"/>
      <c r="AT335" s="158" t="s">
        <v>135</v>
      </c>
      <c r="AU335" s="158" t="s">
        <v>82</v>
      </c>
      <c r="AV335" s="13" t="s">
        <v>82</v>
      </c>
      <c r="AW335" s="13" t="s">
        <v>30</v>
      </c>
      <c r="AX335" s="13" t="s">
        <v>78</v>
      </c>
      <c r="AY335" s="158" t="s">
        <v>127</v>
      </c>
    </row>
    <row r="336" spans="1:65" s="2" customFormat="1" ht="24.15" customHeight="1">
      <c r="A336" s="30"/>
      <c r="B336" s="142"/>
      <c r="C336" s="143" t="s">
        <v>439</v>
      </c>
      <c r="D336" s="143" t="s">
        <v>129</v>
      </c>
      <c r="E336" s="144" t="s">
        <v>440</v>
      </c>
      <c r="F336" s="145" t="s">
        <v>441</v>
      </c>
      <c r="G336" s="146" t="s">
        <v>147</v>
      </c>
      <c r="H336" s="147">
        <v>1.8240000000000001</v>
      </c>
      <c r="I336" s="148">
        <v>668</v>
      </c>
      <c r="J336" s="148">
        <f>ROUND(I336*H336,2)</f>
        <v>1218.43</v>
      </c>
      <c r="K336" s="149"/>
      <c r="L336" s="31"/>
      <c r="M336" s="150" t="s">
        <v>1</v>
      </c>
      <c r="N336" s="151" t="s">
        <v>38</v>
      </c>
      <c r="O336" s="152">
        <v>1.55</v>
      </c>
      <c r="P336" s="152">
        <f>O336*H336</f>
        <v>2.8272000000000004</v>
      </c>
      <c r="Q336" s="152">
        <v>0</v>
      </c>
      <c r="R336" s="152">
        <f>Q336*H336</f>
        <v>0</v>
      </c>
      <c r="S336" s="152">
        <v>3.7999999999999999E-2</v>
      </c>
      <c r="T336" s="153">
        <f>S336*H336</f>
        <v>6.9311999999999999E-2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54" t="s">
        <v>133</v>
      </c>
      <c r="AT336" s="154" t="s">
        <v>129</v>
      </c>
      <c r="AU336" s="154" t="s">
        <v>82</v>
      </c>
      <c r="AY336" s="18" t="s">
        <v>127</v>
      </c>
      <c r="BE336" s="155">
        <f>IF(N336="základní",J336,0)</f>
        <v>1218.43</v>
      </c>
      <c r="BF336" s="155">
        <f>IF(N336="snížená",J336,0)</f>
        <v>0</v>
      </c>
      <c r="BG336" s="155">
        <f>IF(N336="zákl. přenesená",J336,0)</f>
        <v>0</v>
      </c>
      <c r="BH336" s="155">
        <f>IF(N336="sníž. přenesená",J336,0)</f>
        <v>0</v>
      </c>
      <c r="BI336" s="155">
        <f>IF(N336="nulová",J336,0)</f>
        <v>0</v>
      </c>
      <c r="BJ336" s="18" t="s">
        <v>78</v>
      </c>
      <c r="BK336" s="155">
        <f>ROUND(I336*H336,2)</f>
        <v>1218.43</v>
      </c>
      <c r="BL336" s="18" t="s">
        <v>133</v>
      </c>
      <c r="BM336" s="154" t="s">
        <v>442</v>
      </c>
    </row>
    <row r="337" spans="1:65" s="13" customFormat="1" ht="10">
      <c r="B337" s="156"/>
      <c r="D337" s="157" t="s">
        <v>135</v>
      </c>
      <c r="E337" s="158" t="s">
        <v>1</v>
      </c>
      <c r="F337" s="159" t="s">
        <v>443</v>
      </c>
      <c r="H337" s="160">
        <v>1.8240000000000001</v>
      </c>
      <c r="L337" s="156"/>
      <c r="M337" s="161"/>
      <c r="N337" s="162"/>
      <c r="O337" s="162"/>
      <c r="P337" s="162"/>
      <c r="Q337" s="162"/>
      <c r="R337" s="162"/>
      <c r="S337" s="162"/>
      <c r="T337" s="163"/>
      <c r="AT337" s="158" t="s">
        <v>135</v>
      </c>
      <c r="AU337" s="158" t="s">
        <v>82</v>
      </c>
      <c r="AV337" s="13" t="s">
        <v>82</v>
      </c>
      <c r="AW337" s="13" t="s">
        <v>30</v>
      </c>
      <c r="AX337" s="13" t="s">
        <v>78</v>
      </c>
      <c r="AY337" s="158" t="s">
        <v>127</v>
      </c>
    </row>
    <row r="338" spans="1:65" s="2" customFormat="1" ht="24.15" customHeight="1">
      <c r="A338" s="30"/>
      <c r="B338" s="142"/>
      <c r="C338" s="143" t="s">
        <v>444</v>
      </c>
      <c r="D338" s="143" t="s">
        <v>129</v>
      </c>
      <c r="E338" s="144" t="s">
        <v>445</v>
      </c>
      <c r="F338" s="145" t="s">
        <v>446</v>
      </c>
      <c r="G338" s="146" t="s">
        <v>147</v>
      </c>
      <c r="H338" s="147">
        <v>3.9449999999999998</v>
      </c>
      <c r="I338" s="148">
        <v>1950</v>
      </c>
      <c r="J338" s="148">
        <f>ROUND(I338*H338,2)</f>
        <v>7692.75</v>
      </c>
      <c r="K338" s="149"/>
      <c r="L338" s="31"/>
      <c r="M338" s="150" t="s">
        <v>1</v>
      </c>
      <c r="N338" s="151" t="s">
        <v>38</v>
      </c>
      <c r="O338" s="152">
        <v>1.55</v>
      </c>
      <c r="P338" s="152">
        <f>O338*H338</f>
        <v>6.1147499999999999</v>
      </c>
      <c r="Q338" s="152">
        <v>0</v>
      </c>
      <c r="R338" s="152">
        <f>Q338*H338</f>
        <v>0</v>
      </c>
      <c r="S338" s="152">
        <v>3.7999999999999999E-2</v>
      </c>
      <c r="T338" s="153">
        <f>S338*H338</f>
        <v>0.14990999999999999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4" t="s">
        <v>133</v>
      </c>
      <c r="AT338" s="154" t="s">
        <v>129</v>
      </c>
      <c r="AU338" s="154" t="s">
        <v>82</v>
      </c>
      <c r="AY338" s="18" t="s">
        <v>127</v>
      </c>
      <c r="BE338" s="155">
        <f>IF(N338="základní",J338,0)</f>
        <v>7692.75</v>
      </c>
      <c r="BF338" s="155">
        <f>IF(N338="snížená",J338,0)</f>
        <v>0</v>
      </c>
      <c r="BG338" s="155">
        <f>IF(N338="zákl. přenesená",J338,0)</f>
        <v>0</v>
      </c>
      <c r="BH338" s="155">
        <f>IF(N338="sníž. přenesená",J338,0)</f>
        <v>0</v>
      </c>
      <c r="BI338" s="155">
        <f>IF(N338="nulová",J338,0)</f>
        <v>0</v>
      </c>
      <c r="BJ338" s="18" t="s">
        <v>78</v>
      </c>
      <c r="BK338" s="155">
        <f>ROUND(I338*H338,2)</f>
        <v>7692.75</v>
      </c>
      <c r="BL338" s="18" t="s">
        <v>133</v>
      </c>
      <c r="BM338" s="154" t="s">
        <v>447</v>
      </c>
    </row>
    <row r="339" spans="1:65" s="13" customFormat="1" ht="10">
      <c r="B339" s="156"/>
      <c r="D339" s="157" t="s">
        <v>135</v>
      </c>
      <c r="E339" s="158" t="s">
        <v>1</v>
      </c>
      <c r="F339" s="159" t="s">
        <v>448</v>
      </c>
      <c r="H339" s="160">
        <v>1.4</v>
      </c>
      <c r="L339" s="156"/>
      <c r="M339" s="161"/>
      <c r="N339" s="162"/>
      <c r="O339" s="162"/>
      <c r="P339" s="162"/>
      <c r="Q339" s="162"/>
      <c r="R339" s="162"/>
      <c r="S339" s="162"/>
      <c r="T339" s="163"/>
      <c r="AT339" s="158" t="s">
        <v>135</v>
      </c>
      <c r="AU339" s="158" t="s">
        <v>82</v>
      </c>
      <c r="AV339" s="13" t="s">
        <v>82</v>
      </c>
      <c r="AW339" s="13" t="s">
        <v>30</v>
      </c>
      <c r="AX339" s="13" t="s">
        <v>73</v>
      </c>
      <c r="AY339" s="158" t="s">
        <v>127</v>
      </c>
    </row>
    <row r="340" spans="1:65" s="13" customFormat="1" ht="10">
      <c r="B340" s="156"/>
      <c r="D340" s="157" t="s">
        <v>135</v>
      </c>
      <c r="E340" s="158" t="s">
        <v>1</v>
      </c>
      <c r="F340" s="159" t="s">
        <v>449</v>
      </c>
      <c r="H340" s="160">
        <v>2.5449999999999999</v>
      </c>
      <c r="L340" s="156"/>
      <c r="M340" s="161"/>
      <c r="N340" s="162"/>
      <c r="O340" s="162"/>
      <c r="P340" s="162"/>
      <c r="Q340" s="162"/>
      <c r="R340" s="162"/>
      <c r="S340" s="162"/>
      <c r="T340" s="163"/>
      <c r="AT340" s="158" t="s">
        <v>135</v>
      </c>
      <c r="AU340" s="158" t="s">
        <v>82</v>
      </c>
      <c r="AV340" s="13" t="s">
        <v>82</v>
      </c>
      <c r="AW340" s="13" t="s">
        <v>30</v>
      </c>
      <c r="AX340" s="13" t="s">
        <v>73</v>
      </c>
      <c r="AY340" s="158" t="s">
        <v>127</v>
      </c>
    </row>
    <row r="341" spans="1:65" s="15" customFormat="1" ht="10">
      <c r="B341" s="170"/>
      <c r="D341" s="157" t="s">
        <v>135</v>
      </c>
      <c r="E341" s="171" t="s">
        <v>1</v>
      </c>
      <c r="F341" s="172" t="s">
        <v>141</v>
      </c>
      <c r="H341" s="173">
        <v>3.9449999999999998</v>
      </c>
      <c r="L341" s="170"/>
      <c r="M341" s="174"/>
      <c r="N341" s="175"/>
      <c r="O341" s="175"/>
      <c r="P341" s="175"/>
      <c r="Q341" s="175"/>
      <c r="R341" s="175"/>
      <c r="S341" s="175"/>
      <c r="T341" s="176"/>
      <c r="AT341" s="171" t="s">
        <v>135</v>
      </c>
      <c r="AU341" s="171" t="s">
        <v>82</v>
      </c>
      <c r="AV341" s="15" t="s">
        <v>133</v>
      </c>
      <c r="AW341" s="15" t="s">
        <v>30</v>
      </c>
      <c r="AX341" s="15" t="s">
        <v>78</v>
      </c>
      <c r="AY341" s="171" t="s">
        <v>127</v>
      </c>
    </row>
    <row r="342" spans="1:65" s="2" customFormat="1" ht="24.15" customHeight="1">
      <c r="A342" s="30"/>
      <c r="B342" s="142"/>
      <c r="C342" s="143" t="s">
        <v>450</v>
      </c>
      <c r="D342" s="143" t="s">
        <v>129</v>
      </c>
      <c r="E342" s="144" t="s">
        <v>451</v>
      </c>
      <c r="F342" s="145" t="s">
        <v>452</v>
      </c>
      <c r="G342" s="146" t="s">
        <v>147</v>
      </c>
      <c r="H342" s="147">
        <v>4.907</v>
      </c>
      <c r="I342" s="148">
        <v>1333</v>
      </c>
      <c r="J342" s="148">
        <f>ROUND(I342*H342,2)</f>
        <v>6541.03</v>
      </c>
      <c r="K342" s="149"/>
      <c r="L342" s="31"/>
      <c r="M342" s="150" t="s">
        <v>1</v>
      </c>
      <c r="N342" s="151" t="s">
        <v>38</v>
      </c>
      <c r="O342" s="152">
        <v>1.55</v>
      </c>
      <c r="P342" s="152">
        <f>O342*H342</f>
        <v>7.6058500000000002</v>
      </c>
      <c r="Q342" s="152">
        <v>0</v>
      </c>
      <c r="R342" s="152">
        <f>Q342*H342</f>
        <v>0</v>
      </c>
      <c r="S342" s="152">
        <v>3.7999999999999999E-2</v>
      </c>
      <c r="T342" s="153">
        <f>S342*H342</f>
        <v>0.18646599999999999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4" t="s">
        <v>133</v>
      </c>
      <c r="AT342" s="154" t="s">
        <v>129</v>
      </c>
      <c r="AU342" s="154" t="s">
        <v>82</v>
      </c>
      <c r="AY342" s="18" t="s">
        <v>127</v>
      </c>
      <c r="BE342" s="155">
        <f>IF(N342="základní",J342,0)</f>
        <v>6541.03</v>
      </c>
      <c r="BF342" s="155">
        <f>IF(N342="snížená",J342,0)</f>
        <v>0</v>
      </c>
      <c r="BG342" s="155">
        <f>IF(N342="zákl. přenesená",J342,0)</f>
        <v>0</v>
      </c>
      <c r="BH342" s="155">
        <f>IF(N342="sníž. přenesená",J342,0)</f>
        <v>0</v>
      </c>
      <c r="BI342" s="155">
        <f>IF(N342="nulová",J342,0)</f>
        <v>0</v>
      </c>
      <c r="BJ342" s="18" t="s">
        <v>78</v>
      </c>
      <c r="BK342" s="155">
        <f>ROUND(I342*H342,2)</f>
        <v>6541.03</v>
      </c>
      <c r="BL342" s="18" t="s">
        <v>133</v>
      </c>
      <c r="BM342" s="154" t="s">
        <v>453</v>
      </c>
    </row>
    <row r="343" spans="1:65" s="13" customFormat="1" ht="10">
      <c r="B343" s="156"/>
      <c r="D343" s="157" t="s">
        <v>135</v>
      </c>
      <c r="E343" s="158" t="s">
        <v>1</v>
      </c>
      <c r="F343" s="159" t="s">
        <v>454</v>
      </c>
      <c r="H343" s="160">
        <v>1.8049999999999999</v>
      </c>
      <c r="L343" s="156"/>
      <c r="M343" s="161"/>
      <c r="N343" s="162"/>
      <c r="O343" s="162"/>
      <c r="P343" s="162"/>
      <c r="Q343" s="162"/>
      <c r="R343" s="162"/>
      <c r="S343" s="162"/>
      <c r="T343" s="163"/>
      <c r="AT343" s="158" t="s">
        <v>135</v>
      </c>
      <c r="AU343" s="158" t="s">
        <v>82</v>
      </c>
      <c r="AV343" s="13" t="s">
        <v>82</v>
      </c>
      <c r="AW343" s="13" t="s">
        <v>30</v>
      </c>
      <c r="AX343" s="13" t="s">
        <v>73</v>
      </c>
      <c r="AY343" s="158" t="s">
        <v>127</v>
      </c>
    </row>
    <row r="344" spans="1:65" s="13" customFormat="1" ht="10">
      <c r="B344" s="156"/>
      <c r="D344" s="157" t="s">
        <v>135</v>
      </c>
      <c r="E344" s="158" t="s">
        <v>1</v>
      </c>
      <c r="F344" s="159" t="s">
        <v>455</v>
      </c>
      <c r="H344" s="160">
        <v>1.5149999999999999</v>
      </c>
      <c r="L344" s="156"/>
      <c r="M344" s="161"/>
      <c r="N344" s="162"/>
      <c r="O344" s="162"/>
      <c r="P344" s="162"/>
      <c r="Q344" s="162"/>
      <c r="R344" s="162"/>
      <c r="S344" s="162"/>
      <c r="T344" s="163"/>
      <c r="AT344" s="158" t="s">
        <v>135</v>
      </c>
      <c r="AU344" s="158" t="s">
        <v>82</v>
      </c>
      <c r="AV344" s="13" t="s">
        <v>82</v>
      </c>
      <c r="AW344" s="13" t="s">
        <v>30</v>
      </c>
      <c r="AX344" s="13" t="s">
        <v>73</v>
      </c>
      <c r="AY344" s="158" t="s">
        <v>127</v>
      </c>
    </row>
    <row r="345" spans="1:65" s="13" customFormat="1" ht="10">
      <c r="B345" s="156"/>
      <c r="D345" s="157" t="s">
        <v>135</v>
      </c>
      <c r="E345" s="158" t="s">
        <v>1</v>
      </c>
      <c r="F345" s="159" t="s">
        <v>456</v>
      </c>
      <c r="H345" s="160">
        <v>1.587</v>
      </c>
      <c r="L345" s="156"/>
      <c r="M345" s="161"/>
      <c r="N345" s="162"/>
      <c r="O345" s="162"/>
      <c r="P345" s="162"/>
      <c r="Q345" s="162"/>
      <c r="R345" s="162"/>
      <c r="S345" s="162"/>
      <c r="T345" s="163"/>
      <c r="AT345" s="158" t="s">
        <v>135</v>
      </c>
      <c r="AU345" s="158" t="s">
        <v>82</v>
      </c>
      <c r="AV345" s="13" t="s">
        <v>82</v>
      </c>
      <c r="AW345" s="13" t="s">
        <v>30</v>
      </c>
      <c r="AX345" s="13" t="s">
        <v>73</v>
      </c>
      <c r="AY345" s="158" t="s">
        <v>127</v>
      </c>
    </row>
    <row r="346" spans="1:65" s="15" customFormat="1" ht="10">
      <c r="B346" s="170"/>
      <c r="D346" s="157" t="s">
        <v>135</v>
      </c>
      <c r="E346" s="171" t="s">
        <v>1</v>
      </c>
      <c r="F346" s="172" t="s">
        <v>141</v>
      </c>
      <c r="H346" s="173">
        <v>4.907</v>
      </c>
      <c r="L346" s="170"/>
      <c r="M346" s="174"/>
      <c r="N346" s="175"/>
      <c r="O346" s="175"/>
      <c r="P346" s="175"/>
      <c r="Q346" s="175"/>
      <c r="R346" s="175"/>
      <c r="S346" s="175"/>
      <c r="T346" s="176"/>
      <c r="AT346" s="171" t="s">
        <v>135</v>
      </c>
      <c r="AU346" s="171" t="s">
        <v>82</v>
      </c>
      <c r="AV346" s="15" t="s">
        <v>133</v>
      </c>
      <c r="AW346" s="15" t="s">
        <v>30</v>
      </c>
      <c r="AX346" s="15" t="s">
        <v>78</v>
      </c>
      <c r="AY346" s="171" t="s">
        <v>127</v>
      </c>
    </row>
    <row r="347" spans="1:65" s="2" customFormat="1" ht="24.15" customHeight="1">
      <c r="A347" s="30"/>
      <c r="B347" s="142"/>
      <c r="C347" s="143" t="s">
        <v>457</v>
      </c>
      <c r="D347" s="143" t="s">
        <v>129</v>
      </c>
      <c r="E347" s="144" t="s">
        <v>458</v>
      </c>
      <c r="F347" s="145" t="s">
        <v>459</v>
      </c>
      <c r="G347" s="146" t="s">
        <v>147</v>
      </c>
      <c r="H347" s="147">
        <v>0.51</v>
      </c>
      <c r="I347" s="148">
        <v>1400</v>
      </c>
      <c r="J347" s="148">
        <f>ROUND(I347*H347,2)</f>
        <v>714</v>
      </c>
      <c r="K347" s="149"/>
      <c r="L347" s="31"/>
      <c r="M347" s="150" t="s">
        <v>1</v>
      </c>
      <c r="N347" s="151" t="s">
        <v>38</v>
      </c>
      <c r="O347" s="152">
        <v>3.2549999999999999</v>
      </c>
      <c r="P347" s="152">
        <f>O347*H347</f>
        <v>1.66005</v>
      </c>
      <c r="Q347" s="152">
        <v>0</v>
      </c>
      <c r="R347" s="152">
        <f>Q347*H347</f>
        <v>0</v>
      </c>
      <c r="S347" s="152">
        <v>0.75</v>
      </c>
      <c r="T347" s="153">
        <f>S347*H347</f>
        <v>0.38250000000000001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4" t="s">
        <v>133</v>
      </c>
      <c r="AT347" s="154" t="s">
        <v>129</v>
      </c>
      <c r="AU347" s="154" t="s">
        <v>82</v>
      </c>
      <c r="AY347" s="18" t="s">
        <v>127</v>
      </c>
      <c r="BE347" s="155">
        <f>IF(N347="základní",J347,0)</f>
        <v>714</v>
      </c>
      <c r="BF347" s="155">
        <f>IF(N347="snížená",J347,0)</f>
        <v>0</v>
      </c>
      <c r="BG347" s="155">
        <f>IF(N347="zákl. přenesená",J347,0)</f>
        <v>0</v>
      </c>
      <c r="BH347" s="155">
        <f>IF(N347="sníž. přenesená",J347,0)</f>
        <v>0</v>
      </c>
      <c r="BI347" s="155">
        <f>IF(N347="nulová",J347,0)</f>
        <v>0</v>
      </c>
      <c r="BJ347" s="18" t="s">
        <v>78</v>
      </c>
      <c r="BK347" s="155">
        <f>ROUND(I347*H347,2)</f>
        <v>714</v>
      </c>
      <c r="BL347" s="18" t="s">
        <v>133</v>
      </c>
      <c r="BM347" s="154" t="s">
        <v>460</v>
      </c>
    </row>
    <row r="348" spans="1:65" s="13" customFormat="1" ht="10">
      <c r="B348" s="156"/>
      <c r="D348" s="157" t="s">
        <v>135</v>
      </c>
      <c r="E348" s="158" t="s">
        <v>1</v>
      </c>
      <c r="F348" s="159" t="s">
        <v>461</v>
      </c>
      <c r="H348" s="160">
        <v>0.51</v>
      </c>
      <c r="L348" s="156"/>
      <c r="M348" s="161"/>
      <c r="N348" s="162"/>
      <c r="O348" s="162"/>
      <c r="P348" s="162"/>
      <c r="Q348" s="162"/>
      <c r="R348" s="162"/>
      <c r="S348" s="162"/>
      <c r="T348" s="163"/>
      <c r="AT348" s="158" t="s">
        <v>135</v>
      </c>
      <c r="AU348" s="158" t="s">
        <v>82</v>
      </c>
      <c r="AV348" s="13" t="s">
        <v>82</v>
      </c>
      <c r="AW348" s="13" t="s">
        <v>30</v>
      </c>
      <c r="AX348" s="13" t="s">
        <v>78</v>
      </c>
      <c r="AY348" s="158" t="s">
        <v>127</v>
      </c>
    </row>
    <row r="349" spans="1:65" s="2" customFormat="1" ht="24.15" customHeight="1">
      <c r="A349" s="30"/>
      <c r="B349" s="142"/>
      <c r="C349" s="143" t="s">
        <v>462</v>
      </c>
      <c r="D349" s="143" t="s">
        <v>129</v>
      </c>
      <c r="E349" s="144" t="s">
        <v>463</v>
      </c>
      <c r="F349" s="145" t="s">
        <v>464</v>
      </c>
      <c r="G349" s="146" t="s">
        <v>147</v>
      </c>
      <c r="H349" s="147">
        <v>0.41699999999999998</v>
      </c>
      <c r="I349" s="148">
        <v>289</v>
      </c>
      <c r="J349" s="148">
        <f>ROUND(I349*H349,2)</f>
        <v>120.51</v>
      </c>
      <c r="K349" s="149"/>
      <c r="L349" s="31"/>
      <c r="M349" s="150" t="s">
        <v>1</v>
      </c>
      <c r="N349" s="151" t="s">
        <v>38</v>
      </c>
      <c r="O349" s="152">
        <v>0.67</v>
      </c>
      <c r="P349" s="152">
        <f>O349*H349</f>
        <v>0.27939000000000003</v>
      </c>
      <c r="Q349" s="152">
        <v>0</v>
      </c>
      <c r="R349" s="152">
        <f>Q349*H349</f>
        <v>0</v>
      </c>
      <c r="S349" s="152">
        <v>4.1000000000000002E-2</v>
      </c>
      <c r="T349" s="153">
        <f>S349*H349</f>
        <v>1.7097000000000001E-2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4" t="s">
        <v>133</v>
      </c>
      <c r="AT349" s="154" t="s">
        <v>129</v>
      </c>
      <c r="AU349" s="154" t="s">
        <v>82</v>
      </c>
      <c r="AY349" s="18" t="s">
        <v>127</v>
      </c>
      <c r="BE349" s="155">
        <f>IF(N349="základní",J349,0)</f>
        <v>120.51</v>
      </c>
      <c r="BF349" s="155">
        <f>IF(N349="snížená",J349,0)</f>
        <v>0</v>
      </c>
      <c r="BG349" s="155">
        <f>IF(N349="zákl. přenesená",J349,0)</f>
        <v>0</v>
      </c>
      <c r="BH349" s="155">
        <f>IF(N349="sníž. přenesená",J349,0)</f>
        <v>0</v>
      </c>
      <c r="BI349" s="155">
        <f>IF(N349="nulová",J349,0)</f>
        <v>0</v>
      </c>
      <c r="BJ349" s="18" t="s">
        <v>78</v>
      </c>
      <c r="BK349" s="155">
        <f>ROUND(I349*H349,2)</f>
        <v>120.51</v>
      </c>
      <c r="BL349" s="18" t="s">
        <v>133</v>
      </c>
      <c r="BM349" s="154" t="s">
        <v>465</v>
      </c>
    </row>
    <row r="350" spans="1:65" s="13" customFormat="1" ht="10">
      <c r="B350" s="156"/>
      <c r="D350" s="157" t="s">
        <v>135</v>
      </c>
      <c r="E350" s="158" t="s">
        <v>1</v>
      </c>
      <c r="F350" s="159" t="s">
        <v>466</v>
      </c>
      <c r="H350" s="160">
        <v>0.41699999999999998</v>
      </c>
      <c r="L350" s="156"/>
      <c r="M350" s="161"/>
      <c r="N350" s="162"/>
      <c r="O350" s="162"/>
      <c r="P350" s="162"/>
      <c r="Q350" s="162"/>
      <c r="R350" s="162"/>
      <c r="S350" s="162"/>
      <c r="T350" s="163"/>
      <c r="AT350" s="158" t="s">
        <v>135</v>
      </c>
      <c r="AU350" s="158" t="s">
        <v>82</v>
      </c>
      <c r="AV350" s="13" t="s">
        <v>82</v>
      </c>
      <c r="AW350" s="13" t="s">
        <v>30</v>
      </c>
      <c r="AX350" s="13" t="s">
        <v>78</v>
      </c>
      <c r="AY350" s="158" t="s">
        <v>127</v>
      </c>
    </row>
    <row r="351" spans="1:65" s="2" customFormat="1" ht="21.75" customHeight="1">
      <c r="A351" s="30"/>
      <c r="B351" s="142"/>
      <c r="C351" s="143" t="s">
        <v>467</v>
      </c>
      <c r="D351" s="143" t="s">
        <v>129</v>
      </c>
      <c r="E351" s="144" t="s">
        <v>468</v>
      </c>
      <c r="F351" s="145" t="s">
        <v>469</v>
      </c>
      <c r="G351" s="146" t="s">
        <v>147</v>
      </c>
      <c r="H351" s="147">
        <v>6.3310000000000004</v>
      </c>
      <c r="I351" s="148">
        <v>266</v>
      </c>
      <c r="J351" s="148">
        <f>ROUND(I351*H351,2)</f>
        <v>1684.05</v>
      </c>
      <c r="K351" s="149"/>
      <c r="L351" s="31"/>
      <c r="M351" s="150" t="s">
        <v>1</v>
      </c>
      <c r="N351" s="151" t="s">
        <v>38</v>
      </c>
      <c r="O351" s="152">
        <v>0.61599999999999999</v>
      </c>
      <c r="P351" s="152">
        <f>O351*H351</f>
        <v>3.899896</v>
      </c>
      <c r="Q351" s="152">
        <v>0</v>
      </c>
      <c r="R351" s="152">
        <f>Q351*H351</f>
        <v>0</v>
      </c>
      <c r="S351" s="152">
        <v>8.7999999999999995E-2</v>
      </c>
      <c r="T351" s="153">
        <f>S351*H351</f>
        <v>0.55712799999999996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4" t="s">
        <v>133</v>
      </c>
      <c r="AT351" s="154" t="s">
        <v>129</v>
      </c>
      <c r="AU351" s="154" t="s">
        <v>82</v>
      </c>
      <c r="AY351" s="18" t="s">
        <v>127</v>
      </c>
      <c r="BE351" s="155">
        <f>IF(N351="základní",J351,0)</f>
        <v>1684.05</v>
      </c>
      <c r="BF351" s="155">
        <f>IF(N351="snížená",J351,0)</f>
        <v>0</v>
      </c>
      <c r="BG351" s="155">
        <f>IF(N351="zákl. přenesená",J351,0)</f>
        <v>0</v>
      </c>
      <c r="BH351" s="155">
        <f>IF(N351="sníž. přenesená",J351,0)</f>
        <v>0</v>
      </c>
      <c r="BI351" s="155">
        <f>IF(N351="nulová",J351,0)</f>
        <v>0</v>
      </c>
      <c r="BJ351" s="18" t="s">
        <v>78</v>
      </c>
      <c r="BK351" s="155">
        <f>ROUND(I351*H351,2)</f>
        <v>1684.05</v>
      </c>
      <c r="BL351" s="18" t="s">
        <v>133</v>
      </c>
      <c r="BM351" s="154" t="s">
        <v>470</v>
      </c>
    </row>
    <row r="352" spans="1:65" s="13" customFormat="1" ht="10">
      <c r="B352" s="156"/>
      <c r="D352" s="157" t="s">
        <v>135</v>
      </c>
      <c r="E352" s="158" t="s">
        <v>1</v>
      </c>
      <c r="F352" s="159" t="s">
        <v>471</v>
      </c>
      <c r="H352" s="160">
        <v>2.5169999999999999</v>
      </c>
      <c r="L352" s="156"/>
      <c r="M352" s="161"/>
      <c r="N352" s="162"/>
      <c r="O352" s="162"/>
      <c r="P352" s="162"/>
      <c r="Q352" s="162"/>
      <c r="R352" s="162"/>
      <c r="S352" s="162"/>
      <c r="T352" s="163"/>
      <c r="AT352" s="158" t="s">
        <v>135</v>
      </c>
      <c r="AU352" s="158" t="s">
        <v>82</v>
      </c>
      <c r="AV352" s="13" t="s">
        <v>82</v>
      </c>
      <c r="AW352" s="13" t="s">
        <v>30</v>
      </c>
      <c r="AX352" s="13" t="s">
        <v>73</v>
      </c>
      <c r="AY352" s="158" t="s">
        <v>127</v>
      </c>
    </row>
    <row r="353" spans="1:65" s="13" customFormat="1" ht="10">
      <c r="B353" s="156"/>
      <c r="D353" s="157" t="s">
        <v>135</v>
      </c>
      <c r="E353" s="158" t="s">
        <v>1</v>
      </c>
      <c r="F353" s="159" t="s">
        <v>472</v>
      </c>
      <c r="H353" s="160">
        <v>1.9139999999999999</v>
      </c>
      <c r="L353" s="156"/>
      <c r="M353" s="161"/>
      <c r="N353" s="162"/>
      <c r="O353" s="162"/>
      <c r="P353" s="162"/>
      <c r="Q353" s="162"/>
      <c r="R353" s="162"/>
      <c r="S353" s="162"/>
      <c r="T353" s="163"/>
      <c r="AT353" s="158" t="s">
        <v>135</v>
      </c>
      <c r="AU353" s="158" t="s">
        <v>82</v>
      </c>
      <c r="AV353" s="13" t="s">
        <v>82</v>
      </c>
      <c r="AW353" s="13" t="s">
        <v>30</v>
      </c>
      <c r="AX353" s="13" t="s">
        <v>73</v>
      </c>
      <c r="AY353" s="158" t="s">
        <v>127</v>
      </c>
    </row>
    <row r="354" spans="1:65" s="13" customFormat="1" ht="10">
      <c r="B354" s="156"/>
      <c r="D354" s="157" t="s">
        <v>135</v>
      </c>
      <c r="E354" s="158" t="s">
        <v>1</v>
      </c>
      <c r="F354" s="159" t="s">
        <v>473</v>
      </c>
      <c r="H354" s="160">
        <v>1.9</v>
      </c>
      <c r="L354" s="156"/>
      <c r="M354" s="161"/>
      <c r="N354" s="162"/>
      <c r="O354" s="162"/>
      <c r="P354" s="162"/>
      <c r="Q354" s="162"/>
      <c r="R354" s="162"/>
      <c r="S354" s="162"/>
      <c r="T354" s="163"/>
      <c r="AT354" s="158" t="s">
        <v>135</v>
      </c>
      <c r="AU354" s="158" t="s">
        <v>82</v>
      </c>
      <c r="AV354" s="13" t="s">
        <v>82</v>
      </c>
      <c r="AW354" s="13" t="s">
        <v>30</v>
      </c>
      <c r="AX354" s="13" t="s">
        <v>73</v>
      </c>
      <c r="AY354" s="158" t="s">
        <v>127</v>
      </c>
    </row>
    <row r="355" spans="1:65" s="15" customFormat="1" ht="10">
      <c r="B355" s="170"/>
      <c r="D355" s="157" t="s">
        <v>135</v>
      </c>
      <c r="E355" s="171" t="s">
        <v>1</v>
      </c>
      <c r="F355" s="172" t="s">
        <v>141</v>
      </c>
      <c r="H355" s="173">
        <v>6.3310000000000004</v>
      </c>
      <c r="L355" s="170"/>
      <c r="M355" s="174"/>
      <c r="N355" s="175"/>
      <c r="O355" s="175"/>
      <c r="P355" s="175"/>
      <c r="Q355" s="175"/>
      <c r="R355" s="175"/>
      <c r="S355" s="175"/>
      <c r="T355" s="176"/>
      <c r="AT355" s="171" t="s">
        <v>135</v>
      </c>
      <c r="AU355" s="171" t="s">
        <v>82</v>
      </c>
      <c r="AV355" s="15" t="s">
        <v>133</v>
      </c>
      <c r="AW355" s="15" t="s">
        <v>30</v>
      </c>
      <c r="AX355" s="15" t="s">
        <v>78</v>
      </c>
      <c r="AY355" s="171" t="s">
        <v>127</v>
      </c>
    </row>
    <row r="356" spans="1:65" s="2" customFormat="1" ht="24.15" customHeight="1">
      <c r="A356" s="30"/>
      <c r="B356" s="142"/>
      <c r="C356" s="143" t="s">
        <v>474</v>
      </c>
      <c r="D356" s="143" t="s">
        <v>129</v>
      </c>
      <c r="E356" s="144" t="s">
        <v>475</v>
      </c>
      <c r="F356" s="145" t="s">
        <v>476</v>
      </c>
      <c r="G356" s="146" t="s">
        <v>132</v>
      </c>
      <c r="H356" s="147">
        <v>0.54600000000000004</v>
      </c>
      <c r="I356" s="148">
        <v>3630</v>
      </c>
      <c r="J356" s="148">
        <f>ROUND(I356*H356,2)</f>
        <v>1981.98</v>
      </c>
      <c r="K356" s="149"/>
      <c r="L356" s="31"/>
      <c r="M356" s="150" t="s">
        <v>1</v>
      </c>
      <c r="N356" s="151" t="s">
        <v>38</v>
      </c>
      <c r="O356" s="152">
        <v>8.4260000000000002</v>
      </c>
      <c r="P356" s="152">
        <f>O356*H356</f>
        <v>4.6005960000000004</v>
      </c>
      <c r="Q356" s="152">
        <v>0</v>
      </c>
      <c r="R356" s="152">
        <f>Q356*H356</f>
        <v>0</v>
      </c>
      <c r="S356" s="152">
        <v>2.5</v>
      </c>
      <c r="T356" s="153">
        <f>S356*H356</f>
        <v>1.3650000000000002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4" t="s">
        <v>133</v>
      </c>
      <c r="AT356" s="154" t="s">
        <v>129</v>
      </c>
      <c r="AU356" s="154" t="s">
        <v>82</v>
      </c>
      <c r="AY356" s="18" t="s">
        <v>127</v>
      </c>
      <c r="BE356" s="155">
        <f>IF(N356="základní",J356,0)</f>
        <v>1981.98</v>
      </c>
      <c r="BF356" s="155">
        <f>IF(N356="snížená",J356,0)</f>
        <v>0</v>
      </c>
      <c r="BG356" s="155">
        <f>IF(N356="zákl. přenesená",J356,0)</f>
        <v>0</v>
      </c>
      <c r="BH356" s="155">
        <f>IF(N356="sníž. přenesená",J356,0)</f>
        <v>0</v>
      </c>
      <c r="BI356" s="155">
        <f>IF(N356="nulová",J356,0)</f>
        <v>0</v>
      </c>
      <c r="BJ356" s="18" t="s">
        <v>78</v>
      </c>
      <c r="BK356" s="155">
        <f>ROUND(I356*H356,2)</f>
        <v>1981.98</v>
      </c>
      <c r="BL356" s="18" t="s">
        <v>133</v>
      </c>
      <c r="BM356" s="154" t="s">
        <v>477</v>
      </c>
    </row>
    <row r="357" spans="1:65" s="13" customFormat="1" ht="10">
      <c r="B357" s="156"/>
      <c r="D357" s="157" t="s">
        <v>135</v>
      </c>
      <c r="E357" s="158" t="s">
        <v>1</v>
      </c>
      <c r="F357" s="159" t="s">
        <v>478</v>
      </c>
      <c r="H357" s="160">
        <v>0.25</v>
      </c>
      <c r="L357" s="156"/>
      <c r="M357" s="161"/>
      <c r="N357" s="162"/>
      <c r="O357" s="162"/>
      <c r="P357" s="162"/>
      <c r="Q357" s="162"/>
      <c r="R357" s="162"/>
      <c r="S357" s="162"/>
      <c r="T357" s="163"/>
      <c r="AT357" s="158" t="s">
        <v>135</v>
      </c>
      <c r="AU357" s="158" t="s">
        <v>82</v>
      </c>
      <c r="AV357" s="13" t="s">
        <v>82</v>
      </c>
      <c r="AW357" s="13" t="s">
        <v>30</v>
      </c>
      <c r="AX357" s="13" t="s">
        <v>73</v>
      </c>
      <c r="AY357" s="158" t="s">
        <v>127</v>
      </c>
    </row>
    <row r="358" spans="1:65" s="13" customFormat="1" ht="10">
      <c r="B358" s="156"/>
      <c r="D358" s="157" t="s">
        <v>135</v>
      </c>
      <c r="E358" s="158" t="s">
        <v>1</v>
      </c>
      <c r="F358" s="159" t="s">
        <v>479</v>
      </c>
      <c r="H358" s="160">
        <v>0.29599999999999999</v>
      </c>
      <c r="L358" s="156"/>
      <c r="M358" s="161"/>
      <c r="N358" s="162"/>
      <c r="O358" s="162"/>
      <c r="P358" s="162"/>
      <c r="Q358" s="162"/>
      <c r="R358" s="162"/>
      <c r="S358" s="162"/>
      <c r="T358" s="163"/>
      <c r="AT358" s="158" t="s">
        <v>135</v>
      </c>
      <c r="AU358" s="158" t="s">
        <v>82</v>
      </c>
      <c r="AV358" s="13" t="s">
        <v>82</v>
      </c>
      <c r="AW358" s="13" t="s">
        <v>30</v>
      </c>
      <c r="AX358" s="13" t="s">
        <v>73</v>
      </c>
      <c r="AY358" s="158" t="s">
        <v>127</v>
      </c>
    </row>
    <row r="359" spans="1:65" s="15" customFormat="1" ht="10">
      <c r="B359" s="170"/>
      <c r="D359" s="157" t="s">
        <v>135</v>
      </c>
      <c r="E359" s="171" t="s">
        <v>1</v>
      </c>
      <c r="F359" s="172" t="s">
        <v>141</v>
      </c>
      <c r="H359" s="173">
        <v>0.54600000000000004</v>
      </c>
      <c r="L359" s="170"/>
      <c r="M359" s="174"/>
      <c r="N359" s="175"/>
      <c r="O359" s="175"/>
      <c r="P359" s="175"/>
      <c r="Q359" s="175"/>
      <c r="R359" s="175"/>
      <c r="S359" s="175"/>
      <c r="T359" s="176"/>
      <c r="AT359" s="171" t="s">
        <v>135</v>
      </c>
      <c r="AU359" s="171" t="s">
        <v>82</v>
      </c>
      <c r="AV359" s="15" t="s">
        <v>133</v>
      </c>
      <c r="AW359" s="15" t="s">
        <v>30</v>
      </c>
      <c r="AX359" s="15" t="s">
        <v>78</v>
      </c>
      <c r="AY359" s="171" t="s">
        <v>127</v>
      </c>
    </row>
    <row r="360" spans="1:65" s="2" customFormat="1" ht="24.15" customHeight="1">
      <c r="A360" s="30"/>
      <c r="B360" s="142"/>
      <c r="C360" s="143" t="s">
        <v>480</v>
      </c>
      <c r="D360" s="143" t="s">
        <v>129</v>
      </c>
      <c r="E360" s="144" t="s">
        <v>481</v>
      </c>
      <c r="F360" s="145" t="s">
        <v>482</v>
      </c>
      <c r="G360" s="146" t="s">
        <v>132</v>
      </c>
      <c r="H360" s="147">
        <v>1.2070000000000001</v>
      </c>
      <c r="I360" s="148">
        <v>4300</v>
      </c>
      <c r="J360" s="148">
        <f>ROUND(I360*H360,2)</f>
        <v>5190.1000000000004</v>
      </c>
      <c r="K360" s="149"/>
      <c r="L360" s="31"/>
      <c r="M360" s="150" t="s">
        <v>1</v>
      </c>
      <c r="N360" s="151" t="s">
        <v>38</v>
      </c>
      <c r="O360" s="152">
        <v>9.9809999999999999</v>
      </c>
      <c r="P360" s="152">
        <f>O360*H360</f>
        <v>12.047067</v>
      </c>
      <c r="Q360" s="152">
        <v>0</v>
      </c>
      <c r="R360" s="152">
        <f>Q360*H360</f>
        <v>0</v>
      </c>
      <c r="S360" s="152">
        <v>2.5</v>
      </c>
      <c r="T360" s="153">
        <f>S360*H360</f>
        <v>3.0175000000000001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4" t="s">
        <v>133</v>
      </c>
      <c r="AT360" s="154" t="s">
        <v>129</v>
      </c>
      <c r="AU360" s="154" t="s">
        <v>82</v>
      </c>
      <c r="AY360" s="18" t="s">
        <v>127</v>
      </c>
      <c r="BE360" s="155">
        <f>IF(N360="základní",J360,0)</f>
        <v>5190.1000000000004</v>
      </c>
      <c r="BF360" s="155">
        <f>IF(N360="snížená",J360,0)</f>
        <v>0</v>
      </c>
      <c r="BG360" s="155">
        <f>IF(N360="zákl. přenesená",J360,0)</f>
        <v>0</v>
      </c>
      <c r="BH360" s="155">
        <f>IF(N360="sníž. přenesená",J360,0)</f>
        <v>0</v>
      </c>
      <c r="BI360" s="155">
        <f>IF(N360="nulová",J360,0)</f>
        <v>0</v>
      </c>
      <c r="BJ360" s="18" t="s">
        <v>78</v>
      </c>
      <c r="BK360" s="155">
        <f>ROUND(I360*H360,2)</f>
        <v>5190.1000000000004</v>
      </c>
      <c r="BL360" s="18" t="s">
        <v>133</v>
      </c>
      <c r="BM360" s="154" t="s">
        <v>483</v>
      </c>
    </row>
    <row r="361" spans="1:65" s="13" customFormat="1" ht="10">
      <c r="B361" s="156"/>
      <c r="D361" s="157" t="s">
        <v>135</v>
      </c>
      <c r="E361" s="158" t="s">
        <v>1</v>
      </c>
      <c r="F361" s="159" t="s">
        <v>484</v>
      </c>
      <c r="H361" s="160">
        <v>1.2070000000000001</v>
      </c>
      <c r="L361" s="156"/>
      <c r="M361" s="161"/>
      <c r="N361" s="162"/>
      <c r="O361" s="162"/>
      <c r="P361" s="162"/>
      <c r="Q361" s="162"/>
      <c r="R361" s="162"/>
      <c r="S361" s="162"/>
      <c r="T361" s="163"/>
      <c r="AT361" s="158" t="s">
        <v>135</v>
      </c>
      <c r="AU361" s="158" t="s">
        <v>82</v>
      </c>
      <c r="AV361" s="13" t="s">
        <v>82</v>
      </c>
      <c r="AW361" s="13" t="s">
        <v>30</v>
      </c>
      <c r="AX361" s="13" t="s">
        <v>73</v>
      </c>
      <c r="AY361" s="158" t="s">
        <v>127</v>
      </c>
    </row>
    <row r="362" spans="1:65" s="15" customFormat="1" ht="10">
      <c r="B362" s="170"/>
      <c r="D362" s="157" t="s">
        <v>135</v>
      </c>
      <c r="E362" s="171" t="s">
        <v>1</v>
      </c>
      <c r="F362" s="172" t="s">
        <v>141</v>
      </c>
      <c r="H362" s="173">
        <v>1.2070000000000001</v>
      </c>
      <c r="L362" s="170"/>
      <c r="M362" s="174"/>
      <c r="N362" s="175"/>
      <c r="O362" s="175"/>
      <c r="P362" s="175"/>
      <c r="Q362" s="175"/>
      <c r="R362" s="175"/>
      <c r="S362" s="175"/>
      <c r="T362" s="176"/>
      <c r="AT362" s="171" t="s">
        <v>135</v>
      </c>
      <c r="AU362" s="171" t="s">
        <v>82</v>
      </c>
      <c r="AV362" s="15" t="s">
        <v>133</v>
      </c>
      <c r="AW362" s="15" t="s">
        <v>30</v>
      </c>
      <c r="AX362" s="15" t="s">
        <v>78</v>
      </c>
      <c r="AY362" s="171" t="s">
        <v>127</v>
      </c>
    </row>
    <row r="363" spans="1:65" s="2" customFormat="1" ht="24.15" customHeight="1">
      <c r="A363" s="30"/>
      <c r="B363" s="142"/>
      <c r="C363" s="143" t="s">
        <v>485</v>
      </c>
      <c r="D363" s="143" t="s">
        <v>129</v>
      </c>
      <c r="E363" s="144" t="s">
        <v>486</v>
      </c>
      <c r="F363" s="145" t="s">
        <v>487</v>
      </c>
      <c r="G363" s="146" t="s">
        <v>132</v>
      </c>
      <c r="H363" s="147">
        <v>1.3069999999999999</v>
      </c>
      <c r="I363" s="148">
        <v>3130</v>
      </c>
      <c r="J363" s="148">
        <f>ROUND(I363*H363,2)</f>
        <v>4090.91</v>
      </c>
      <c r="K363" s="149"/>
      <c r="L363" s="31"/>
      <c r="M363" s="150" t="s">
        <v>1</v>
      </c>
      <c r="N363" s="151" t="s">
        <v>38</v>
      </c>
      <c r="O363" s="152">
        <v>7.2510000000000003</v>
      </c>
      <c r="P363" s="152">
        <f>O363*H363</f>
        <v>9.4770570000000003</v>
      </c>
      <c r="Q363" s="152">
        <v>0</v>
      </c>
      <c r="R363" s="152">
        <f>Q363*H363</f>
        <v>0</v>
      </c>
      <c r="S363" s="152">
        <v>1.8</v>
      </c>
      <c r="T363" s="153">
        <f>S363*H363</f>
        <v>2.3525999999999998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4" t="s">
        <v>133</v>
      </c>
      <c r="AT363" s="154" t="s">
        <v>129</v>
      </c>
      <c r="AU363" s="154" t="s">
        <v>82</v>
      </c>
      <c r="AY363" s="18" t="s">
        <v>127</v>
      </c>
      <c r="BE363" s="155">
        <f>IF(N363="základní",J363,0)</f>
        <v>4090.91</v>
      </c>
      <c r="BF363" s="155">
        <f>IF(N363="snížená",J363,0)</f>
        <v>0</v>
      </c>
      <c r="BG363" s="155">
        <f>IF(N363="zákl. přenesená",J363,0)</f>
        <v>0</v>
      </c>
      <c r="BH363" s="155">
        <f>IF(N363="sníž. přenesená",J363,0)</f>
        <v>0</v>
      </c>
      <c r="BI363" s="155">
        <f>IF(N363="nulová",J363,0)</f>
        <v>0</v>
      </c>
      <c r="BJ363" s="18" t="s">
        <v>78</v>
      </c>
      <c r="BK363" s="155">
        <f>ROUND(I363*H363,2)</f>
        <v>4090.91</v>
      </c>
      <c r="BL363" s="18" t="s">
        <v>133</v>
      </c>
      <c r="BM363" s="154" t="s">
        <v>488</v>
      </c>
    </row>
    <row r="364" spans="1:65" s="14" customFormat="1" ht="30">
      <c r="B364" s="164"/>
      <c r="D364" s="157" t="s">
        <v>135</v>
      </c>
      <c r="E364" s="165" t="s">
        <v>1</v>
      </c>
      <c r="F364" s="166" t="s">
        <v>489</v>
      </c>
      <c r="H364" s="165" t="s">
        <v>1</v>
      </c>
      <c r="L364" s="164"/>
      <c r="M364" s="167"/>
      <c r="N364" s="168"/>
      <c r="O364" s="168"/>
      <c r="P364" s="168"/>
      <c r="Q364" s="168"/>
      <c r="R364" s="168"/>
      <c r="S364" s="168"/>
      <c r="T364" s="169"/>
      <c r="AT364" s="165" t="s">
        <v>135</v>
      </c>
      <c r="AU364" s="165" t="s">
        <v>82</v>
      </c>
      <c r="AV364" s="14" t="s">
        <v>78</v>
      </c>
      <c r="AW364" s="14" t="s">
        <v>30</v>
      </c>
      <c r="AX364" s="14" t="s">
        <v>73</v>
      </c>
      <c r="AY364" s="165" t="s">
        <v>127</v>
      </c>
    </row>
    <row r="365" spans="1:65" s="13" customFormat="1" ht="20">
      <c r="B365" s="156"/>
      <c r="D365" s="157" t="s">
        <v>135</v>
      </c>
      <c r="E365" s="158" t="s">
        <v>1</v>
      </c>
      <c r="F365" s="159" t="s">
        <v>490</v>
      </c>
      <c r="H365" s="160">
        <v>1.105</v>
      </c>
      <c r="L365" s="156"/>
      <c r="M365" s="161"/>
      <c r="N365" s="162"/>
      <c r="O365" s="162"/>
      <c r="P365" s="162"/>
      <c r="Q365" s="162"/>
      <c r="R365" s="162"/>
      <c r="S365" s="162"/>
      <c r="T365" s="163"/>
      <c r="AT365" s="158" t="s">
        <v>135</v>
      </c>
      <c r="AU365" s="158" t="s">
        <v>82</v>
      </c>
      <c r="AV365" s="13" t="s">
        <v>82</v>
      </c>
      <c r="AW365" s="13" t="s">
        <v>30</v>
      </c>
      <c r="AX365" s="13" t="s">
        <v>73</v>
      </c>
      <c r="AY365" s="158" t="s">
        <v>127</v>
      </c>
    </row>
    <row r="366" spans="1:65" s="13" customFormat="1" ht="20">
      <c r="B366" s="156"/>
      <c r="D366" s="157" t="s">
        <v>135</v>
      </c>
      <c r="E366" s="158" t="s">
        <v>1</v>
      </c>
      <c r="F366" s="159" t="s">
        <v>491</v>
      </c>
      <c r="H366" s="160">
        <v>0.20200000000000001</v>
      </c>
      <c r="L366" s="156"/>
      <c r="M366" s="161"/>
      <c r="N366" s="162"/>
      <c r="O366" s="162"/>
      <c r="P366" s="162"/>
      <c r="Q366" s="162"/>
      <c r="R366" s="162"/>
      <c r="S366" s="162"/>
      <c r="T366" s="163"/>
      <c r="AT366" s="158" t="s">
        <v>135</v>
      </c>
      <c r="AU366" s="158" t="s">
        <v>82</v>
      </c>
      <c r="AV366" s="13" t="s">
        <v>82</v>
      </c>
      <c r="AW366" s="13" t="s">
        <v>30</v>
      </c>
      <c r="AX366" s="13" t="s">
        <v>73</v>
      </c>
      <c r="AY366" s="158" t="s">
        <v>127</v>
      </c>
    </row>
    <row r="367" spans="1:65" s="15" customFormat="1" ht="10">
      <c r="B367" s="170"/>
      <c r="D367" s="157" t="s">
        <v>135</v>
      </c>
      <c r="E367" s="171" t="s">
        <v>1</v>
      </c>
      <c r="F367" s="172" t="s">
        <v>141</v>
      </c>
      <c r="H367" s="173">
        <v>1.3069999999999999</v>
      </c>
      <c r="L367" s="170"/>
      <c r="M367" s="174"/>
      <c r="N367" s="175"/>
      <c r="O367" s="175"/>
      <c r="P367" s="175"/>
      <c r="Q367" s="175"/>
      <c r="R367" s="175"/>
      <c r="S367" s="175"/>
      <c r="T367" s="176"/>
      <c r="AT367" s="171" t="s">
        <v>135</v>
      </c>
      <c r="AU367" s="171" t="s">
        <v>82</v>
      </c>
      <c r="AV367" s="15" t="s">
        <v>133</v>
      </c>
      <c r="AW367" s="15" t="s">
        <v>30</v>
      </c>
      <c r="AX367" s="15" t="s">
        <v>78</v>
      </c>
      <c r="AY367" s="171" t="s">
        <v>127</v>
      </c>
    </row>
    <row r="368" spans="1:65" s="2" customFormat="1" ht="37.75" customHeight="1">
      <c r="A368" s="30"/>
      <c r="B368" s="142"/>
      <c r="C368" s="143" t="s">
        <v>492</v>
      </c>
      <c r="D368" s="143" t="s">
        <v>129</v>
      </c>
      <c r="E368" s="144" t="s">
        <v>493</v>
      </c>
      <c r="F368" s="145" t="s">
        <v>494</v>
      </c>
      <c r="G368" s="146" t="s">
        <v>193</v>
      </c>
      <c r="H368" s="147">
        <v>14.25</v>
      </c>
      <c r="I368" s="148">
        <v>162</v>
      </c>
      <c r="J368" s="148">
        <f>ROUND(I368*H368,2)</f>
        <v>2308.5</v>
      </c>
      <c r="K368" s="149"/>
      <c r="L368" s="31"/>
      <c r="M368" s="150" t="s">
        <v>1</v>
      </c>
      <c r="N368" s="151" t="s">
        <v>38</v>
      </c>
      <c r="O368" s="152">
        <v>0.3</v>
      </c>
      <c r="P368" s="152">
        <f>O368*H368</f>
        <v>4.2749999999999995</v>
      </c>
      <c r="Q368" s="152">
        <v>0</v>
      </c>
      <c r="R368" s="152">
        <f>Q368*H368</f>
        <v>0</v>
      </c>
      <c r="S368" s="152">
        <v>0</v>
      </c>
      <c r="T368" s="153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4" t="s">
        <v>133</v>
      </c>
      <c r="AT368" s="154" t="s">
        <v>129</v>
      </c>
      <c r="AU368" s="154" t="s">
        <v>82</v>
      </c>
      <c r="AY368" s="18" t="s">
        <v>127</v>
      </c>
      <c r="BE368" s="155">
        <f>IF(N368="základní",J368,0)</f>
        <v>2308.5</v>
      </c>
      <c r="BF368" s="155">
        <f>IF(N368="snížená",J368,0)</f>
        <v>0</v>
      </c>
      <c r="BG368" s="155">
        <f>IF(N368="zákl. přenesená",J368,0)</f>
        <v>0</v>
      </c>
      <c r="BH368" s="155">
        <f>IF(N368="sníž. přenesená",J368,0)</f>
        <v>0</v>
      </c>
      <c r="BI368" s="155">
        <f>IF(N368="nulová",J368,0)</f>
        <v>0</v>
      </c>
      <c r="BJ368" s="18" t="s">
        <v>78</v>
      </c>
      <c r="BK368" s="155">
        <f>ROUND(I368*H368,2)</f>
        <v>2308.5</v>
      </c>
      <c r="BL368" s="18" t="s">
        <v>133</v>
      </c>
      <c r="BM368" s="154" t="s">
        <v>495</v>
      </c>
    </row>
    <row r="369" spans="2:51" s="14" customFormat="1" ht="10">
      <c r="B369" s="164"/>
      <c r="D369" s="157" t="s">
        <v>135</v>
      </c>
      <c r="E369" s="165" t="s">
        <v>1</v>
      </c>
      <c r="F369" s="166" t="s">
        <v>496</v>
      </c>
      <c r="H369" s="165" t="s">
        <v>1</v>
      </c>
      <c r="L369" s="164"/>
      <c r="M369" s="167"/>
      <c r="N369" s="168"/>
      <c r="O369" s="168"/>
      <c r="P369" s="168"/>
      <c r="Q369" s="168"/>
      <c r="R369" s="168"/>
      <c r="S369" s="168"/>
      <c r="T369" s="169"/>
      <c r="AT369" s="165" t="s">
        <v>135</v>
      </c>
      <c r="AU369" s="165" t="s">
        <v>82</v>
      </c>
      <c r="AV369" s="14" t="s">
        <v>78</v>
      </c>
      <c r="AW369" s="14" t="s">
        <v>30</v>
      </c>
      <c r="AX369" s="14" t="s">
        <v>73</v>
      </c>
      <c r="AY369" s="165" t="s">
        <v>127</v>
      </c>
    </row>
    <row r="370" spans="2:51" s="14" customFormat="1" ht="10">
      <c r="B370" s="164"/>
      <c r="D370" s="157" t="s">
        <v>135</v>
      </c>
      <c r="E370" s="165" t="s">
        <v>1</v>
      </c>
      <c r="F370" s="166" t="s">
        <v>497</v>
      </c>
      <c r="H370" s="165" t="s">
        <v>1</v>
      </c>
      <c r="L370" s="164"/>
      <c r="M370" s="167"/>
      <c r="N370" s="168"/>
      <c r="O370" s="168"/>
      <c r="P370" s="168"/>
      <c r="Q370" s="168"/>
      <c r="R370" s="168"/>
      <c r="S370" s="168"/>
      <c r="T370" s="169"/>
      <c r="AT370" s="165" t="s">
        <v>135</v>
      </c>
      <c r="AU370" s="165" t="s">
        <v>82</v>
      </c>
      <c r="AV370" s="14" t="s">
        <v>78</v>
      </c>
      <c r="AW370" s="14" t="s">
        <v>30</v>
      </c>
      <c r="AX370" s="14" t="s">
        <v>73</v>
      </c>
      <c r="AY370" s="165" t="s">
        <v>127</v>
      </c>
    </row>
    <row r="371" spans="2:51" s="13" customFormat="1" ht="10">
      <c r="B371" s="156"/>
      <c r="D371" s="157" t="s">
        <v>135</v>
      </c>
      <c r="E371" s="158" t="s">
        <v>1</v>
      </c>
      <c r="F371" s="159" t="s">
        <v>498</v>
      </c>
      <c r="H371" s="160">
        <v>1.3</v>
      </c>
      <c r="L371" s="156"/>
      <c r="M371" s="161"/>
      <c r="N371" s="162"/>
      <c r="O371" s="162"/>
      <c r="P371" s="162"/>
      <c r="Q371" s="162"/>
      <c r="R371" s="162"/>
      <c r="S371" s="162"/>
      <c r="T371" s="163"/>
      <c r="AT371" s="158" t="s">
        <v>135</v>
      </c>
      <c r="AU371" s="158" t="s">
        <v>82</v>
      </c>
      <c r="AV371" s="13" t="s">
        <v>82</v>
      </c>
      <c r="AW371" s="13" t="s">
        <v>30</v>
      </c>
      <c r="AX371" s="13" t="s">
        <v>73</v>
      </c>
      <c r="AY371" s="158" t="s">
        <v>127</v>
      </c>
    </row>
    <row r="372" spans="2:51" s="13" customFormat="1" ht="10">
      <c r="B372" s="156"/>
      <c r="D372" s="157" t="s">
        <v>135</v>
      </c>
      <c r="E372" s="158" t="s">
        <v>1</v>
      </c>
      <c r="F372" s="159" t="s">
        <v>499</v>
      </c>
      <c r="H372" s="160">
        <v>0.8</v>
      </c>
      <c r="L372" s="156"/>
      <c r="M372" s="161"/>
      <c r="N372" s="162"/>
      <c r="O372" s="162"/>
      <c r="P372" s="162"/>
      <c r="Q372" s="162"/>
      <c r="R372" s="162"/>
      <c r="S372" s="162"/>
      <c r="T372" s="163"/>
      <c r="AT372" s="158" t="s">
        <v>135</v>
      </c>
      <c r="AU372" s="158" t="s">
        <v>82</v>
      </c>
      <c r="AV372" s="13" t="s">
        <v>82</v>
      </c>
      <c r="AW372" s="13" t="s">
        <v>30</v>
      </c>
      <c r="AX372" s="13" t="s">
        <v>73</v>
      </c>
      <c r="AY372" s="158" t="s">
        <v>127</v>
      </c>
    </row>
    <row r="373" spans="2:51" s="14" customFormat="1" ht="10">
      <c r="B373" s="164"/>
      <c r="D373" s="157" t="s">
        <v>135</v>
      </c>
      <c r="E373" s="165" t="s">
        <v>1</v>
      </c>
      <c r="F373" s="166" t="s">
        <v>500</v>
      </c>
      <c r="H373" s="165" t="s">
        <v>1</v>
      </c>
      <c r="L373" s="164"/>
      <c r="M373" s="167"/>
      <c r="N373" s="168"/>
      <c r="O373" s="168"/>
      <c r="P373" s="168"/>
      <c r="Q373" s="168"/>
      <c r="R373" s="168"/>
      <c r="S373" s="168"/>
      <c r="T373" s="169"/>
      <c r="AT373" s="165" t="s">
        <v>135</v>
      </c>
      <c r="AU373" s="165" t="s">
        <v>82</v>
      </c>
      <c r="AV373" s="14" t="s">
        <v>78</v>
      </c>
      <c r="AW373" s="14" t="s">
        <v>30</v>
      </c>
      <c r="AX373" s="14" t="s">
        <v>73</v>
      </c>
      <c r="AY373" s="165" t="s">
        <v>127</v>
      </c>
    </row>
    <row r="374" spans="2:51" s="13" customFormat="1" ht="10">
      <c r="B374" s="156"/>
      <c r="D374" s="157" t="s">
        <v>135</v>
      </c>
      <c r="E374" s="158" t="s">
        <v>1</v>
      </c>
      <c r="F374" s="159" t="s">
        <v>501</v>
      </c>
      <c r="H374" s="160">
        <v>1.2</v>
      </c>
      <c r="L374" s="156"/>
      <c r="M374" s="161"/>
      <c r="N374" s="162"/>
      <c r="O374" s="162"/>
      <c r="P374" s="162"/>
      <c r="Q374" s="162"/>
      <c r="R374" s="162"/>
      <c r="S374" s="162"/>
      <c r="T374" s="163"/>
      <c r="AT374" s="158" t="s">
        <v>135</v>
      </c>
      <c r="AU374" s="158" t="s">
        <v>82</v>
      </c>
      <c r="AV374" s="13" t="s">
        <v>82</v>
      </c>
      <c r="AW374" s="13" t="s">
        <v>30</v>
      </c>
      <c r="AX374" s="13" t="s">
        <v>73</v>
      </c>
      <c r="AY374" s="158" t="s">
        <v>127</v>
      </c>
    </row>
    <row r="375" spans="2:51" s="13" customFormat="1" ht="10">
      <c r="B375" s="156"/>
      <c r="D375" s="157" t="s">
        <v>135</v>
      </c>
      <c r="E375" s="158" t="s">
        <v>1</v>
      </c>
      <c r="F375" s="159" t="s">
        <v>502</v>
      </c>
      <c r="H375" s="160">
        <v>1</v>
      </c>
      <c r="L375" s="156"/>
      <c r="M375" s="161"/>
      <c r="N375" s="162"/>
      <c r="O375" s="162"/>
      <c r="P375" s="162"/>
      <c r="Q375" s="162"/>
      <c r="R375" s="162"/>
      <c r="S375" s="162"/>
      <c r="T375" s="163"/>
      <c r="AT375" s="158" t="s">
        <v>135</v>
      </c>
      <c r="AU375" s="158" t="s">
        <v>82</v>
      </c>
      <c r="AV375" s="13" t="s">
        <v>82</v>
      </c>
      <c r="AW375" s="13" t="s">
        <v>30</v>
      </c>
      <c r="AX375" s="13" t="s">
        <v>73</v>
      </c>
      <c r="AY375" s="158" t="s">
        <v>127</v>
      </c>
    </row>
    <row r="376" spans="2:51" s="14" customFormat="1" ht="10">
      <c r="B376" s="164"/>
      <c r="D376" s="157" t="s">
        <v>135</v>
      </c>
      <c r="E376" s="165" t="s">
        <v>1</v>
      </c>
      <c r="F376" s="166" t="s">
        <v>503</v>
      </c>
      <c r="H376" s="165" t="s">
        <v>1</v>
      </c>
      <c r="L376" s="164"/>
      <c r="M376" s="167"/>
      <c r="N376" s="168"/>
      <c r="O376" s="168"/>
      <c r="P376" s="168"/>
      <c r="Q376" s="168"/>
      <c r="R376" s="168"/>
      <c r="S376" s="168"/>
      <c r="T376" s="169"/>
      <c r="AT376" s="165" t="s">
        <v>135</v>
      </c>
      <c r="AU376" s="165" t="s">
        <v>82</v>
      </c>
      <c r="AV376" s="14" t="s">
        <v>78</v>
      </c>
      <c r="AW376" s="14" t="s">
        <v>30</v>
      </c>
      <c r="AX376" s="14" t="s">
        <v>73</v>
      </c>
      <c r="AY376" s="165" t="s">
        <v>127</v>
      </c>
    </row>
    <row r="377" spans="2:51" s="13" customFormat="1" ht="10">
      <c r="B377" s="156"/>
      <c r="D377" s="157" t="s">
        <v>135</v>
      </c>
      <c r="E377" s="158" t="s">
        <v>1</v>
      </c>
      <c r="F377" s="159" t="s">
        <v>504</v>
      </c>
      <c r="H377" s="160">
        <v>1.4</v>
      </c>
      <c r="L377" s="156"/>
      <c r="M377" s="161"/>
      <c r="N377" s="162"/>
      <c r="O377" s="162"/>
      <c r="P377" s="162"/>
      <c r="Q377" s="162"/>
      <c r="R377" s="162"/>
      <c r="S377" s="162"/>
      <c r="T377" s="163"/>
      <c r="AT377" s="158" t="s">
        <v>135</v>
      </c>
      <c r="AU377" s="158" t="s">
        <v>82</v>
      </c>
      <c r="AV377" s="13" t="s">
        <v>82</v>
      </c>
      <c r="AW377" s="13" t="s">
        <v>30</v>
      </c>
      <c r="AX377" s="13" t="s">
        <v>73</v>
      </c>
      <c r="AY377" s="158" t="s">
        <v>127</v>
      </c>
    </row>
    <row r="378" spans="2:51" s="13" customFormat="1" ht="10">
      <c r="B378" s="156"/>
      <c r="D378" s="157" t="s">
        <v>135</v>
      </c>
      <c r="E378" s="158" t="s">
        <v>1</v>
      </c>
      <c r="F378" s="159" t="s">
        <v>505</v>
      </c>
      <c r="H378" s="160">
        <v>1.2</v>
      </c>
      <c r="L378" s="156"/>
      <c r="M378" s="161"/>
      <c r="N378" s="162"/>
      <c r="O378" s="162"/>
      <c r="P378" s="162"/>
      <c r="Q378" s="162"/>
      <c r="R378" s="162"/>
      <c r="S378" s="162"/>
      <c r="T378" s="163"/>
      <c r="AT378" s="158" t="s">
        <v>135</v>
      </c>
      <c r="AU378" s="158" t="s">
        <v>82</v>
      </c>
      <c r="AV378" s="13" t="s">
        <v>82</v>
      </c>
      <c r="AW378" s="13" t="s">
        <v>30</v>
      </c>
      <c r="AX378" s="13" t="s">
        <v>73</v>
      </c>
      <c r="AY378" s="158" t="s">
        <v>127</v>
      </c>
    </row>
    <row r="379" spans="2:51" s="13" customFormat="1" ht="10">
      <c r="B379" s="156"/>
      <c r="D379" s="157" t="s">
        <v>135</v>
      </c>
      <c r="E379" s="158" t="s">
        <v>1</v>
      </c>
      <c r="F379" s="159" t="s">
        <v>506</v>
      </c>
      <c r="H379" s="160">
        <v>0.95</v>
      </c>
      <c r="L379" s="156"/>
      <c r="M379" s="161"/>
      <c r="N379" s="162"/>
      <c r="O379" s="162"/>
      <c r="P379" s="162"/>
      <c r="Q379" s="162"/>
      <c r="R379" s="162"/>
      <c r="S379" s="162"/>
      <c r="T379" s="163"/>
      <c r="AT379" s="158" t="s">
        <v>135</v>
      </c>
      <c r="AU379" s="158" t="s">
        <v>82</v>
      </c>
      <c r="AV379" s="13" t="s">
        <v>82</v>
      </c>
      <c r="AW379" s="13" t="s">
        <v>30</v>
      </c>
      <c r="AX379" s="13" t="s">
        <v>73</v>
      </c>
      <c r="AY379" s="158" t="s">
        <v>127</v>
      </c>
    </row>
    <row r="380" spans="2:51" s="14" customFormat="1" ht="10">
      <c r="B380" s="164"/>
      <c r="D380" s="157" t="s">
        <v>135</v>
      </c>
      <c r="E380" s="165" t="s">
        <v>1</v>
      </c>
      <c r="F380" s="166" t="s">
        <v>507</v>
      </c>
      <c r="H380" s="165" t="s">
        <v>1</v>
      </c>
      <c r="L380" s="164"/>
      <c r="M380" s="167"/>
      <c r="N380" s="168"/>
      <c r="O380" s="168"/>
      <c r="P380" s="168"/>
      <c r="Q380" s="168"/>
      <c r="R380" s="168"/>
      <c r="S380" s="168"/>
      <c r="T380" s="169"/>
      <c r="AT380" s="165" t="s">
        <v>135</v>
      </c>
      <c r="AU380" s="165" t="s">
        <v>82</v>
      </c>
      <c r="AV380" s="14" t="s">
        <v>78</v>
      </c>
      <c r="AW380" s="14" t="s">
        <v>30</v>
      </c>
      <c r="AX380" s="14" t="s">
        <v>73</v>
      </c>
      <c r="AY380" s="165" t="s">
        <v>127</v>
      </c>
    </row>
    <row r="381" spans="2:51" s="13" customFormat="1" ht="10">
      <c r="B381" s="156"/>
      <c r="D381" s="157" t="s">
        <v>135</v>
      </c>
      <c r="E381" s="158" t="s">
        <v>1</v>
      </c>
      <c r="F381" s="159" t="s">
        <v>508</v>
      </c>
      <c r="H381" s="160">
        <v>1.2</v>
      </c>
      <c r="L381" s="156"/>
      <c r="M381" s="161"/>
      <c r="N381" s="162"/>
      <c r="O381" s="162"/>
      <c r="P381" s="162"/>
      <c r="Q381" s="162"/>
      <c r="R381" s="162"/>
      <c r="S381" s="162"/>
      <c r="T381" s="163"/>
      <c r="AT381" s="158" t="s">
        <v>135</v>
      </c>
      <c r="AU381" s="158" t="s">
        <v>82</v>
      </c>
      <c r="AV381" s="13" t="s">
        <v>82</v>
      </c>
      <c r="AW381" s="13" t="s">
        <v>30</v>
      </c>
      <c r="AX381" s="13" t="s">
        <v>73</v>
      </c>
      <c r="AY381" s="158" t="s">
        <v>127</v>
      </c>
    </row>
    <row r="382" spans="2:51" s="13" customFormat="1" ht="10">
      <c r="B382" s="156"/>
      <c r="D382" s="157" t="s">
        <v>135</v>
      </c>
      <c r="E382" s="158" t="s">
        <v>1</v>
      </c>
      <c r="F382" s="159" t="s">
        <v>509</v>
      </c>
      <c r="H382" s="160">
        <v>1.2</v>
      </c>
      <c r="L382" s="156"/>
      <c r="M382" s="161"/>
      <c r="N382" s="162"/>
      <c r="O382" s="162"/>
      <c r="P382" s="162"/>
      <c r="Q382" s="162"/>
      <c r="R382" s="162"/>
      <c r="S382" s="162"/>
      <c r="T382" s="163"/>
      <c r="AT382" s="158" t="s">
        <v>135</v>
      </c>
      <c r="AU382" s="158" t="s">
        <v>82</v>
      </c>
      <c r="AV382" s="13" t="s">
        <v>82</v>
      </c>
      <c r="AW382" s="13" t="s">
        <v>30</v>
      </c>
      <c r="AX382" s="13" t="s">
        <v>73</v>
      </c>
      <c r="AY382" s="158" t="s">
        <v>127</v>
      </c>
    </row>
    <row r="383" spans="2:51" s="13" customFormat="1" ht="10">
      <c r="B383" s="156"/>
      <c r="D383" s="157" t="s">
        <v>135</v>
      </c>
      <c r="E383" s="158" t="s">
        <v>1</v>
      </c>
      <c r="F383" s="159" t="s">
        <v>510</v>
      </c>
      <c r="H383" s="160">
        <v>1.5</v>
      </c>
      <c r="L383" s="156"/>
      <c r="M383" s="161"/>
      <c r="N383" s="162"/>
      <c r="O383" s="162"/>
      <c r="P383" s="162"/>
      <c r="Q383" s="162"/>
      <c r="R383" s="162"/>
      <c r="S383" s="162"/>
      <c r="T383" s="163"/>
      <c r="AT383" s="158" t="s">
        <v>135</v>
      </c>
      <c r="AU383" s="158" t="s">
        <v>82</v>
      </c>
      <c r="AV383" s="13" t="s">
        <v>82</v>
      </c>
      <c r="AW383" s="13" t="s">
        <v>30</v>
      </c>
      <c r="AX383" s="13" t="s">
        <v>73</v>
      </c>
      <c r="AY383" s="158" t="s">
        <v>127</v>
      </c>
    </row>
    <row r="384" spans="2:51" s="13" customFormat="1" ht="10">
      <c r="B384" s="156"/>
      <c r="D384" s="157" t="s">
        <v>135</v>
      </c>
      <c r="E384" s="158" t="s">
        <v>1</v>
      </c>
      <c r="F384" s="159" t="s">
        <v>511</v>
      </c>
      <c r="H384" s="160">
        <v>2.5</v>
      </c>
      <c r="L384" s="156"/>
      <c r="M384" s="161"/>
      <c r="N384" s="162"/>
      <c r="O384" s="162"/>
      <c r="P384" s="162"/>
      <c r="Q384" s="162"/>
      <c r="R384" s="162"/>
      <c r="S384" s="162"/>
      <c r="T384" s="163"/>
      <c r="AT384" s="158" t="s">
        <v>135</v>
      </c>
      <c r="AU384" s="158" t="s">
        <v>82</v>
      </c>
      <c r="AV384" s="13" t="s">
        <v>82</v>
      </c>
      <c r="AW384" s="13" t="s">
        <v>30</v>
      </c>
      <c r="AX384" s="13" t="s">
        <v>73</v>
      </c>
      <c r="AY384" s="158" t="s">
        <v>127</v>
      </c>
    </row>
    <row r="385" spans="1:65" s="15" customFormat="1" ht="10">
      <c r="B385" s="170"/>
      <c r="D385" s="157" t="s">
        <v>135</v>
      </c>
      <c r="E385" s="171" t="s">
        <v>1</v>
      </c>
      <c r="F385" s="172" t="s">
        <v>141</v>
      </c>
      <c r="H385" s="173">
        <v>14.25</v>
      </c>
      <c r="L385" s="170"/>
      <c r="M385" s="174"/>
      <c r="N385" s="175"/>
      <c r="O385" s="175"/>
      <c r="P385" s="175"/>
      <c r="Q385" s="175"/>
      <c r="R385" s="175"/>
      <c r="S385" s="175"/>
      <c r="T385" s="176"/>
      <c r="AT385" s="171" t="s">
        <v>135</v>
      </c>
      <c r="AU385" s="171" t="s">
        <v>82</v>
      </c>
      <c r="AV385" s="15" t="s">
        <v>133</v>
      </c>
      <c r="AW385" s="15" t="s">
        <v>30</v>
      </c>
      <c r="AX385" s="15" t="s">
        <v>78</v>
      </c>
      <c r="AY385" s="171" t="s">
        <v>127</v>
      </c>
    </row>
    <row r="386" spans="1:65" s="2" customFormat="1" ht="44.25" customHeight="1">
      <c r="A386" s="30"/>
      <c r="B386" s="142"/>
      <c r="C386" s="143" t="s">
        <v>512</v>
      </c>
      <c r="D386" s="143" t="s">
        <v>129</v>
      </c>
      <c r="E386" s="144" t="s">
        <v>513</v>
      </c>
      <c r="F386" s="145" t="s">
        <v>514</v>
      </c>
      <c r="G386" s="146" t="s">
        <v>193</v>
      </c>
      <c r="H386" s="147">
        <v>285</v>
      </c>
      <c r="I386" s="148">
        <v>1.63</v>
      </c>
      <c r="J386" s="148">
        <f>ROUND(I386*H386,2)</f>
        <v>464.55</v>
      </c>
      <c r="K386" s="149"/>
      <c r="L386" s="31"/>
      <c r="M386" s="150" t="s">
        <v>1</v>
      </c>
      <c r="N386" s="151" t="s">
        <v>38</v>
      </c>
      <c r="O386" s="152">
        <v>0</v>
      </c>
      <c r="P386" s="152">
        <f>O386*H386</f>
        <v>0</v>
      </c>
      <c r="Q386" s="152">
        <v>0</v>
      </c>
      <c r="R386" s="152">
        <f>Q386*H386</f>
        <v>0</v>
      </c>
      <c r="S386" s="152">
        <v>0</v>
      </c>
      <c r="T386" s="153">
        <f>S386*H386</f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54" t="s">
        <v>133</v>
      </c>
      <c r="AT386" s="154" t="s">
        <v>129</v>
      </c>
      <c r="AU386" s="154" t="s">
        <v>82</v>
      </c>
      <c r="AY386" s="18" t="s">
        <v>127</v>
      </c>
      <c r="BE386" s="155">
        <f>IF(N386="základní",J386,0)</f>
        <v>464.55</v>
      </c>
      <c r="BF386" s="155">
        <f>IF(N386="snížená",J386,0)</f>
        <v>0</v>
      </c>
      <c r="BG386" s="155">
        <f>IF(N386="zákl. přenesená",J386,0)</f>
        <v>0</v>
      </c>
      <c r="BH386" s="155">
        <f>IF(N386="sníž. přenesená",J386,0)</f>
        <v>0</v>
      </c>
      <c r="BI386" s="155">
        <f>IF(N386="nulová",J386,0)</f>
        <v>0</v>
      </c>
      <c r="BJ386" s="18" t="s">
        <v>78</v>
      </c>
      <c r="BK386" s="155">
        <f>ROUND(I386*H386,2)</f>
        <v>464.55</v>
      </c>
      <c r="BL386" s="18" t="s">
        <v>133</v>
      </c>
      <c r="BM386" s="154" t="s">
        <v>515</v>
      </c>
    </row>
    <row r="387" spans="1:65" s="13" customFormat="1" ht="10">
      <c r="B387" s="156"/>
      <c r="D387" s="157" t="s">
        <v>135</v>
      </c>
      <c r="E387" s="158" t="s">
        <v>1</v>
      </c>
      <c r="F387" s="159" t="s">
        <v>516</v>
      </c>
      <c r="H387" s="160">
        <v>285</v>
      </c>
      <c r="L387" s="156"/>
      <c r="M387" s="161"/>
      <c r="N387" s="162"/>
      <c r="O387" s="162"/>
      <c r="P387" s="162"/>
      <c r="Q387" s="162"/>
      <c r="R387" s="162"/>
      <c r="S387" s="162"/>
      <c r="T387" s="163"/>
      <c r="AT387" s="158" t="s">
        <v>135</v>
      </c>
      <c r="AU387" s="158" t="s">
        <v>82</v>
      </c>
      <c r="AV387" s="13" t="s">
        <v>82</v>
      </c>
      <c r="AW387" s="13" t="s">
        <v>30</v>
      </c>
      <c r="AX387" s="13" t="s">
        <v>78</v>
      </c>
      <c r="AY387" s="158" t="s">
        <v>127</v>
      </c>
    </row>
    <row r="388" spans="1:65" s="2" customFormat="1" ht="37.75" customHeight="1">
      <c r="A388" s="30"/>
      <c r="B388" s="142"/>
      <c r="C388" s="143" t="s">
        <v>517</v>
      </c>
      <c r="D388" s="143" t="s">
        <v>129</v>
      </c>
      <c r="E388" s="144" t="s">
        <v>518</v>
      </c>
      <c r="F388" s="145" t="s">
        <v>519</v>
      </c>
      <c r="G388" s="146" t="s">
        <v>193</v>
      </c>
      <c r="H388" s="147">
        <v>14.25</v>
      </c>
      <c r="I388" s="148">
        <v>85.6</v>
      </c>
      <c r="J388" s="148">
        <f>ROUND(I388*H388,2)</f>
        <v>1219.8</v>
      </c>
      <c r="K388" s="149"/>
      <c r="L388" s="31"/>
      <c r="M388" s="150" t="s">
        <v>1</v>
      </c>
      <c r="N388" s="151" t="s">
        <v>38</v>
      </c>
      <c r="O388" s="152">
        <v>0.15</v>
      </c>
      <c r="P388" s="152">
        <f>O388*H388</f>
        <v>2.1374999999999997</v>
      </c>
      <c r="Q388" s="152">
        <v>0</v>
      </c>
      <c r="R388" s="152">
        <f>Q388*H388</f>
        <v>0</v>
      </c>
      <c r="S388" s="152">
        <v>0</v>
      </c>
      <c r="T388" s="153">
        <f>S388*H388</f>
        <v>0</v>
      </c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R388" s="154" t="s">
        <v>133</v>
      </c>
      <c r="AT388" s="154" t="s">
        <v>129</v>
      </c>
      <c r="AU388" s="154" t="s">
        <v>82</v>
      </c>
      <c r="AY388" s="18" t="s">
        <v>127</v>
      </c>
      <c r="BE388" s="155">
        <f>IF(N388="základní",J388,0)</f>
        <v>1219.8</v>
      </c>
      <c r="BF388" s="155">
        <f>IF(N388="snížená",J388,0)</f>
        <v>0</v>
      </c>
      <c r="BG388" s="155">
        <f>IF(N388="zákl. přenesená",J388,0)</f>
        <v>0</v>
      </c>
      <c r="BH388" s="155">
        <f>IF(N388="sníž. přenesená",J388,0)</f>
        <v>0</v>
      </c>
      <c r="BI388" s="155">
        <f>IF(N388="nulová",J388,0)</f>
        <v>0</v>
      </c>
      <c r="BJ388" s="18" t="s">
        <v>78</v>
      </c>
      <c r="BK388" s="155">
        <f>ROUND(I388*H388,2)</f>
        <v>1219.8</v>
      </c>
      <c r="BL388" s="18" t="s">
        <v>133</v>
      </c>
      <c r="BM388" s="154" t="s">
        <v>520</v>
      </c>
    </row>
    <row r="389" spans="1:65" s="2" customFormat="1" ht="37.75" customHeight="1">
      <c r="A389" s="30"/>
      <c r="B389" s="142"/>
      <c r="C389" s="143" t="s">
        <v>521</v>
      </c>
      <c r="D389" s="143" t="s">
        <v>129</v>
      </c>
      <c r="E389" s="144" t="s">
        <v>522</v>
      </c>
      <c r="F389" s="145" t="s">
        <v>523</v>
      </c>
      <c r="G389" s="146" t="s">
        <v>147</v>
      </c>
      <c r="H389" s="147">
        <v>736</v>
      </c>
      <c r="I389" s="148">
        <v>8.6199999999999992</v>
      </c>
      <c r="J389" s="148">
        <f>ROUND(I389*H389,2)</f>
        <v>6344.32</v>
      </c>
      <c r="K389" s="149"/>
      <c r="L389" s="31"/>
      <c r="M389" s="150" t="s">
        <v>1</v>
      </c>
      <c r="N389" s="151" t="s">
        <v>38</v>
      </c>
      <c r="O389" s="152">
        <v>0.02</v>
      </c>
      <c r="P389" s="152">
        <f>O389*H389</f>
        <v>14.72</v>
      </c>
      <c r="Q389" s="152">
        <v>0</v>
      </c>
      <c r="R389" s="152">
        <f>Q389*H389</f>
        <v>0</v>
      </c>
      <c r="S389" s="152">
        <v>5.0000000000000001E-3</v>
      </c>
      <c r="T389" s="153">
        <f>S389*H389</f>
        <v>3.68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54" t="s">
        <v>133</v>
      </c>
      <c r="AT389" s="154" t="s">
        <v>129</v>
      </c>
      <c r="AU389" s="154" t="s">
        <v>82</v>
      </c>
      <c r="AY389" s="18" t="s">
        <v>127</v>
      </c>
      <c r="BE389" s="155">
        <f>IF(N389="základní",J389,0)</f>
        <v>6344.32</v>
      </c>
      <c r="BF389" s="155">
        <f>IF(N389="snížená",J389,0)</f>
        <v>0</v>
      </c>
      <c r="BG389" s="155">
        <f>IF(N389="zákl. přenesená",J389,0)</f>
        <v>0</v>
      </c>
      <c r="BH389" s="155">
        <f>IF(N389="sníž. přenesená",J389,0)</f>
        <v>0</v>
      </c>
      <c r="BI389" s="155">
        <f>IF(N389="nulová",J389,0)</f>
        <v>0</v>
      </c>
      <c r="BJ389" s="18" t="s">
        <v>78</v>
      </c>
      <c r="BK389" s="155">
        <f>ROUND(I389*H389,2)</f>
        <v>6344.32</v>
      </c>
      <c r="BL389" s="18" t="s">
        <v>133</v>
      </c>
      <c r="BM389" s="154" t="s">
        <v>524</v>
      </c>
    </row>
    <row r="390" spans="1:65" s="13" customFormat="1" ht="10">
      <c r="B390" s="156"/>
      <c r="D390" s="157" t="s">
        <v>135</v>
      </c>
      <c r="E390" s="158" t="s">
        <v>1</v>
      </c>
      <c r="F390" s="159" t="s">
        <v>295</v>
      </c>
      <c r="H390" s="160">
        <v>174</v>
      </c>
      <c r="L390" s="156"/>
      <c r="M390" s="161"/>
      <c r="N390" s="162"/>
      <c r="O390" s="162"/>
      <c r="P390" s="162"/>
      <c r="Q390" s="162"/>
      <c r="R390" s="162"/>
      <c r="S390" s="162"/>
      <c r="T390" s="163"/>
      <c r="AT390" s="158" t="s">
        <v>135</v>
      </c>
      <c r="AU390" s="158" t="s">
        <v>82</v>
      </c>
      <c r="AV390" s="13" t="s">
        <v>82</v>
      </c>
      <c r="AW390" s="13" t="s">
        <v>30</v>
      </c>
      <c r="AX390" s="13" t="s">
        <v>73</v>
      </c>
      <c r="AY390" s="158" t="s">
        <v>127</v>
      </c>
    </row>
    <row r="391" spans="1:65" s="13" customFormat="1" ht="10">
      <c r="B391" s="156"/>
      <c r="D391" s="157" t="s">
        <v>135</v>
      </c>
      <c r="E391" s="158" t="s">
        <v>1</v>
      </c>
      <c r="F391" s="159" t="s">
        <v>319</v>
      </c>
      <c r="H391" s="160">
        <v>188</v>
      </c>
      <c r="L391" s="156"/>
      <c r="M391" s="161"/>
      <c r="N391" s="162"/>
      <c r="O391" s="162"/>
      <c r="P391" s="162"/>
      <c r="Q391" s="162"/>
      <c r="R391" s="162"/>
      <c r="S391" s="162"/>
      <c r="T391" s="163"/>
      <c r="AT391" s="158" t="s">
        <v>135</v>
      </c>
      <c r="AU391" s="158" t="s">
        <v>82</v>
      </c>
      <c r="AV391" s="13" t="s">
        <v>82</v>
      </c>
      <c r="AW391" s="13" t="s">
        <v>30</v>
      </c>
      <c r="AX391" s="13" t="s">
        <v>73</v>
      </c>
      <c r="AY391" s="158" t="s">
        <v>127</v>
      </c>
    </row>
    <row r="392" spans="1:65" s="13" customFormat="1" ht="10">
      <c r="B392" s="156"/>
      <c r="D392" s="157" t="s">
        <v>135</v>
      </c>
      <c r="E392" s="158" t="s">
        <v>1</v>
      </c>
      <c r="F392" s="159" t="s">
        <v>297</v>
      </c>
      <c r="H392" s="160">
        <v>148</v>
      </c>
      <c r="L392" s="156"/>
      <c r="M392" s="161"/>
      <c r="N392" s="162"/>
      <c r="O392" s="162"/>
      <c r="P392" s="162"/>
      <c r="Q392" s="162"/>
      <c r="R392" s="162"/>
      <c r="S392" s="162"/>
      <c r="T392" s="163"/>
      <c r="AT392" s="158" t="s">
        <v>135</v>
      </c>
      <c r="AU392" s="158" t="s">
        <v>82</v>
      </c>
      <c r="AV392" s="13" t="s">
        <v>82</v>
      </c>
      <c r="AW392" s="13" t="s">
        <v>30</v>
      </c>
      <c r="AX392" s="13" t="s">
        <v>73</v>
      </c>
      <c r="AY392" s="158" t="s">
        <v>127</v>
      </c>
    </row>
    <row r="393" spans="1:65" s="13" customFormat="1" ht="10">
      <c r="B393" s="156"/>
      <c r="D393" s="157" t="s">
        <v>135</v>
      </c>
      <c r="E393" s="158" t="s">
        <v>1</v>
      </c>
      <c r="F393" s="159" t="s">
        <v>298</v>
      </c>
      <c r="H393" s="160">
        <v>226</v>
      </c>
      <c r="L393" s="156"/>
      <c r="M393" s="161"/>
      <c r="N393" s="162"/>
      <c r="O393" s="162"/>
      <c r="P393" s="162"/>
      <c r="Q393" s="162"/>
      <c r="R393" s="162"/>
      <c r="S393" s="162"/>
      <c r="T393" s="163"/>
      <c r="AT393" s="158" t="s">
        <v>135</v>
      </c>
      <c r="AU393" s="158" t="s">
        <v>82</v>
      </c>
      <c r="AV393" s="13" t="s">
        <v>82</v>
      </c>
      <c r="AW393" s="13" t="s">
        <v>30</v>
      </c>
      <c r="AX393" s="13" t="s">
        <v>73</v>
      </c>
      <c r="AY393" s="158" t="s">
        <v>127</v>
      </c>
    </row>
    <row r="394" spans="1:65" s="15" customFormat="1" ht="10">
      <c r="B394" s="170"/>
      <c r="D394" s="157" t="s">
        <v>135</v>
      </c>
      <c r="E394" s="171" t="s">
        <v>1</v>
      </c>
      <c r="F394" s="172" t="s">
        <v>141</v>
      </c>
      <c r="H394" s="173">
        <v>736</v>
      </c>
      <c r="L394" s="170"/>
      <c r="M394" s="174"/>
      <c r="N394" s="175"/>
      <c r="O394" s="175"/>
      <c r="P394" s="175"/>
      <c r="Q394" s="175"/>
      <c r="R394" s="175"/>
      <c r="S394" s="175"/>
      <c r="T394" s="176"/>
      <c r="AT394" s="171" t="s">
        <v>135</v>
      </c>
      <c r="AU394" s="171" t="s">
        <v>82</v>
      </c>
      <c r="AV394" s="15" t="s">
        <v>133</v>
      </c>
      <c r="AW394" s="15" t="s">
        <v>30</v>
      </c>
      <c r="AX394" s="15" t="s">
        <v>78</v>
      </c>
      <c r="AY394" s="171" t="s">
        <v>127</v>
      </c>
    </row>
    <row r="395" spans="1:65" s="2" customFormat="1" ht="16.5" customHeight="1">
      <c r="A395" s="30"/>
      <c r="B395" s="142"/>
      <c r="C395" s="143" t="s">
        <v>525</v>
      </c>
      <c r="D395" s="143" t="s">
        <v>129</v>
      </c>
      <c r="E395" s="144" t="s">
        <v>526</v>
      </c>
      <c r="F395" s="145" t="s">
        <v>527</v>
      </c>
      <c r="G395" s="146" t="s">
        <v>147</v>
      </c>
      <c r="H395" s="147">
        <v>818.08500000000004</v>
      </c>
      <c r="I395" s="148">
        <v>77.599999999999994</v>
      </c>
      <c r="J395" s="148">
        <f>ROUND(I395*H395,2)</f>
        <v>63483.4</v>
      </c>
      <c r="K395" s="149"/>
      <c r="L395" s="31"/>
      <c r="M395" s="150" t="s">
        <v>1</v>
      </c>
      <c r="N395" s="151" t="s">
        <v>38</v>
      </c>
      <c r="O395" s="152">
        <v>0.18</v>
      </c>
      <c r="P395" s="152">
        <f>O395*H395</f>
        <v>147.25530000000001</v>
      </c>
      <c r="Q395" s="152">
        <v>0</v>
      </c>
      <c r="R395" s="152">
        <f>Q395*H395</f>
        <v>0</v>
      </c>
      <c r="S395" s="152">
        <v>1.4E-2</v>
      </c>
      <c r="T395" s="153">
        <f>S395*H395</f>
        <v>11.453190000000001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54" t="s">
        <v>133</v>
      </c>
      <c r="AT395" s="154" t="s">
        <v>129</v>
      </c>
      <c r="AU395" s="154" t="s">
        <v>82</v>
      </c>
      <c r="AY395" s="18" t="s">
        <v>127</v>
      </c>
      <c r="BE395" s="155">
        <f>IF(N395="základní",J395,0)</f>
        <v>63483.4</v>
      </c>
      <c r="BF395" s="155">
        <f>IF(N395="snížená",J395,0)</f>
        <v>0</v>
      </c>
      <c r="BG395" s="155">
        <f>IF(N395="zákl. přenesená",J395,0)</f>
        <v>0</v>
      </c>
      <c r="BH395" s="155">
        <f>IF(N395="sníž. přenesená",J395,0)</f>
        <v>0</v>
      </c>
      <c r="BI395" s="155">
        <f>IF(N395="nulová",J395,0)</f>
        <v>0</v>
      </c>
      <c r="BJ395" s="18" t="s">
        <v>78</v>
      </c>
      <c r="BK395" s="155">
        <f>ROUND(I395*H395,2)</f>
        <v>63483.4</v>
      </c>
      <c r="BL395" s="18" t="s">
        <v>133</v>
      </c>
      <c r="BM395" s="154" t="s">
        <v>528</v>
      </c>
    </row>
    <row r="396" spans="1:65" s="13" customFormat="1" ht="10">
      <c r="B396" s="156"/>
      <c r="D396" s="157" t="s">
        <v>135</v>
      </c>
      <c r="E396" s="158" t="s">
        <v>1</v>
      </c>
      <c r="F396" s="159" t="s">
        <v>295</v>
      </c>
      <c r="H396" s="160">
        <v>174</v>
      </c>
      <c r="L396" s="156"/>
      <c r="M396" s="161"/>
      <c r="N396" s="162"/>
      <c r="O396" s="162"/>
      <c r="P396" s="162"/>
      <c r="Q396" s="162"/>
      <c r="R396" s="162"/>
      <c r="S396" s="162"/>
      <c r="T396" s="163"/>
      <c r="AT396" s="158" t="s">
        <v>135</v>
      </c>
      <c r="AU396" s="158" t="s">
        <v>82</v>
      </c>
      <c r="AV396" s="13" t="s">
        <v>82</v>
      </c>
      <c r="AW396" s="13" t="s">
        <v>30</v>
      </c>
      <c r="AX396" s="13" t="s">
        <v>73</v>
      </c>
      <c r="AY396" s="158" t="s">
        <v>127</v>
      </c>
    </row>
    <row r="397" spans="1:65" s="13" customFormat="1" ht="10">
      <c r="B397" s="156"/>
      <c r="D397" s="157" t="s">
        <v>135</v>
      </c>
      <c r="E397" s="158" t="s">
        <v>1</v>
      </c>
      <c r="F397" s="159" t="s">
        <v>319</v>
      </c>
      <c r="H397" s="160">
        <v>188</v>
      </c>
      <c r="L397" s="156"/>
      <c r="M397" s="161"/>
      <c r="N397" s="162"/>
      <c r="O397" s="162"/>
      <c r="P397" s="162"/>
      <c r="Q397" s="162"/>
      <c r="R397" s="162"/>
      <c r="S397" s="162"/>
      <c r="T397" s="163"/>
      <c r="AT397" s="158" t="s">
        <v>135</v>
      </c>
      <c r="AU397" s="158" t="s">
        <v>82</v>
      </c>
      <c r="AV397" s="13" t="s">
        <v>82</v>
      </c>
      <c r="AW397" s="13" t="s">
        <v>30</v>
      </c>
      <c r="AX397" s="13" t="s">
        <v>73</v>
      </c>
      <c r="AY397" s="158" t="s">
        <v>127</v>
      </c>
    </row>
    <row r="398" spans="1:65" s="13" customFormat="1" ht="10">
      <c r="B398" s="156"/>
      <c r="D398" s="157" t="s">
        <v>135</v>
      </c>
      <c r="E398" s="158" t="s">
        <v>1</v>
      </c>
      <c r="F398" s="159" t="s">
        <v>297</v>
      </c>
      <c r="H398" s="160">
        <v>148</v>
      </c>
      <c r="L398" s="156"/>
      <c r="M398" s="161"/>
      <c r="N398" s="162"/>
      <c r="O398" s="162"/>
      <c r="P398" s="162"/>
      <c r="Q398" s="162"/>
      <c r="R398" s="162"/>
      <c r="S398" s="162"/>
      <c r="T398" s="163"/>
      <c r="AT398" s="158" t="s">
        <v>135</v>
      </c>
      <c r="AU398" s="158" t="s">
        <v>82</v>
      </c>
      <c r="AV398" s="13" t="s">
        <v>82</v>
      </c>
      <c r="AW398" s="13" t="s">
        <v>30</v>
      </c>
      <c r="AX398" s="13" t="s">
        <v>73</v>
      </c>
      <c r="AY398" s="158" t="s">
        <v>127</v>
      </c>
    </row>
    <row r="399" spans="1:65" s="13" customFormat="1" ht="10">
      <c r="B399" s="156"/>
      <c r="D399" s="157" t="s">
        <v>135</v>
      </c>
      <c r="E399" s="158" t="s">
        <v>1</v>
      </c>
      <c r="F399" s="159" t="s">
        <v>298</v>
      </c>
      <c r="H399" s="160">
        <v>226</v>
      </c>
      <c r="L399" s="156"/>
      <c r="M399" s="161"/>
      <c r="N399" s="162"/>
      <c r="O399" s="162"/>
      <c r="P399" s="162"/>
      <c r="Q399" s="162"/>
      <c r="R399" s="162"/>
      <c r="S399" s="162"/>
      <c r="T399" s="163"/>
      <c r="AT399" s="158" t="s">
        <v>135</v>
      </c>
      <c r="AU399" s="158" t="s">
        <v>82</v>
      </c>
      <c r="AV399" s="13" t="s">
        <v>82</v>
      </c>
      <c r="AW399" s="13" t="s">
        <v>30</v>
      </c>
      <c r="AX399" s="13" t="s">
        <v>73</v>
      </c>
      <c r="AY399" s="158" t="s">
        <v>127</v>
      </c>
    </row>
    <row r="400" spans="1:65" s="14" customFormat="1" ht="10">
      <c r="B400" s="164"/>
      <c r="D400" s="157" t="s">
        <v>135</v>
      </c>
      <c r="E400" s="165" t="s">
        <v>1</v>
      </c>
      <c r="F400" s="166" t="s">
        <v>300</v>
      </c>
      <c r="H400" s="165" t="s">
        <v>1</v>
      </c>
      <c r="L400" s="164"/>
      <c r="M400" s="167"/>
      <c r="N400" s="168"/>
      <c r="O400" s="168"/>
      <c r="P400" s="168"/>
      <c r="Q400" s="168"/>
      <c r="R400" s="168"/>
      <c r="S400" s="168"/>
      <c r="T400" s="169"/>
      <c r="AT400" s="165" t="s">
        <v>135</v>
      </c>
      <c r="AU400" s="165" t="s">
        <v>82</v>
      </c>
      <c r="AV400" s="14" t="s">
        <v>78</v>
      </c>
      <c r="AW400" s="14" t="s">
        <v>30</v>
      </c>
      <c r="AX400" s="14" t="s">
        <v>73</v>
      </c>
      <c r="AY400" s="165" t="s">
        <v>127</v>
      </c>
    </row>
    <row r="401" spans="1:65" s="13" customFormat="1" ht="40">
      <c r="B401" s="156"/>
      <c r="D401" s="157" t="s">
        <v>135</v>
      </c>
      <c r="E401" s="158" t="s">
        <v>1</v>
      </c>
      <c r="F401" s="159" t="s">
        <v>301</v>
      </c>
      <c r="H401" s="160">
        <v>-8.8450000000000006</v>
      </c>
      <c r="L401" s="156"/>
      <c r="M401" s="161"/>
      <c r="N401" s="162"/>
      <c r="O401" s="162"/>
      <c r="P401" s="162"/>
      <c r="Q401" s="162"/>
      <c r="R401" s="162"/>
      <c r="S401" s="162"/>
      <c r="T401" s="163"/>
      <c r="AT401" s="158" t="s">
        <v>135</v>
      </c>
      <c r="AU401" s="158" t="s">
        <v>82</v>
      </c>
      <c r="AV401" s="13" t="s">
        <v>82</v>
      </c>
      <c r="AW401" s="13" t="s">
        <v>30</v>
      </c>
      <c r="AX401" s="13" t="s">
        <v>73</v>
      </c>
      <c r="AY401" s="158" t="s">
        <v>127</v>
      </c>
    </row>
    <row r="402" spans="1:65" s="13" customFormat="1" ht="10">
      <c r="B402" s="156"/>
      <c r="D402" s="157" t="s">
        <v>135</v>
      </c>
      <c r="E402" s="158" t="s">
        <v>1</v>
      </c>
      <c r="F402" s="159" t="s">
        <v>302</v>
      </c>
      <c r="H402" s="160">
        <v>-1.415</v>
      </c>
      <c r="L402" s="156"/>
      <c r="M402" s="161"/>
      <c r="N402" s="162"/>
      <c r="O402" s="162"/>
      <c r="P402" s="162"/>
      <c r="Q402" s="162"/>
      <c r="R402" s="162"/>
      <c r="S402" s="162"/>
      <c r="T402" s="163"/>
      <c r="AT402" s="158" t="s">
        <v>135</v>
      </c>
      <c r="AU402" s="158" t="s">
        <v>82</v>
      </c>
      <c r="AV402" s="13" t="s">
        <v>82</v>
      </c>
      <c r="AW402" s="13" t="s">
        <v>30</v>
      </c>
      <c r="AX402" s="13" t="s">
        <v>73</v>
      </c>
      <c r="AY402" s="158" t="s">
        <v>127</v>
      </c>
    </row>
    <row r="403" spans="1:65" s="14" customFormat="1" ht="10">
      <c r="B403" s="164"/>
      <c r="D403" s="157" t="s">
        <v>135</v>
      </c>
      <c r="E403" s="165" t="s">
        <v>1</v>
      </c>
      <c r="F403" s="166" t="s">
        <v>303</v>
      </c>
      <c r="H403" s="165" t="s">
        <v>1</v>
      </c>
      <c r="L403" s="164"/>
      <c r="M403" s="167"/>
      <c r="N403" s="168"/>
      <c r="O403" s="168"/>
      <c r="P403" s="168"/>
      <c r="Q403" s="168"/>
      <c r="R403" s="168"/>
      <c r="S403" s="168"/>
      <c r="T403" s="169"/>
      <c r="AT403" s="165" t="s">
        <v>135</v>
      </c>
      <c r="AU403" s="165" t="s">
        <v>82</v>
      </c>
      <c r="AV403" s="14" t="s">
        <v>78</v>
      </c>
      <c r="AW403" s="14" t="s">
        <v>30</v>
      </c>
      <c r="AX403" s="14" t="s">
        <v>73</v>
      </c>
      <c r="AY403" s="165" t="s">
        <v>127</v>
      </c>
    </row>
    <row r="404" spans="1:65" s="13" customFormat="1" ht="10">
      <c r="B404" s="156"/>
      <c r="D404" s="157" t="s">
        <v>135</v>
      </c>
      <c r="E404" s="158" t="s">
        <v>1</v>
      </c>
      <c r="F404" s="159" t="s">
        <v>304</v>
      </c>
      <c r="H404" s="160">
        <v>-8.83</v>
      </c>
      <c r="L404" s="156"/>
      <c r="M404" s="161"/>
      <c r="N404" s="162"/>
      <c r="O404" s="162"/>
      <c r="P404" s="162"/>
      <c r="Q404" s="162"/>
      <c r="R404" s="162"/>
      <c r="S404" s="162"/>
      <c r="T404" s="163"/>
      <c r="AT404" s="158" t="s">
        <v>135</v>
      </c>
      <c r="AU404" s="158" t="s">
        <v>82</v>
      </c>
      <c r="AV404" s="13" t="s">
        <v>82</v>
      </c>
      <c r="AW404" s="13" t="s">
        <v>30</v>
      </c>
      <c r="AX404" s="13" t="s">
        <v>73</v>
      </c>
      <c r="AY404" s="158" t="s">
        <v>127</v>
      </c>
    </row>
    <row r="405" spans="1:65" s="14" customFormat="1" ht="10">
      <c r="B405" s="164"/>
      <c r="D405" s="157" t="s">
        <v>135</v>
      </c>
      <c r="E405" s="165" t="s">
        <v>1</v>
      </c>
      <c r="F405" s="166" t="s">
        <v>305</v>
      </c>
      <c r="H405" s="165" t="s">
        <v>1</v>
      </c>
      <c r="L405" s="164"/>
      <c r="M405" s="167"/>
      <c r="N405" s="168"/>
      <c r="O405" s="168"/>
      <c r="P405" s="168"/>
      <c r="Q405" s="168"/>
      <c r="R405" s="168"/>
      <c r="S405" s="168"/>
      <c r="T405" s="169"/>
      <c r="AT405" s="165" t="s">
        <v>135</v>
      </c>
      <c r="AU405" s="165" t="s">
        <v>82</v>
      </c>
      <c r="AV405" s="14" t="s">
        <v>78</v>
      </c>
      <c r="AW405" s="14" t="s">
        <v>30</v>
      </c>
      <c r="AX405" s="14" t="s">
        <v>73</v>
      </c>
      <c r="AY405" s="165" t="s">
        <v>127</v>
      </c>
    </row>
    <row r="406" spans="1:65" s="13" customFormat="1" ht="20">
      <c r="B406" s="156"/>
      <c r="D406" s="157" t="s">
        <v>135</v>
      </c>
      <c r="E406" s="158" t="s">
        <v>1</v>
      </c>
      <c r="F406" s="159" t="s">
        <v>306</v>
      </c>
      <c r="H406" s="160">
        <v>25.457000000000001</v>
      </c>
      <c r="L406" s="156"/>
      <c r="M406" s="161"/>
      <c r="N406" s="162"/>
      <c r="O406" s="162"/>
      <c r="P406" s="162"/>
      <c r="Q406" s="162"/>
      <c r="R406" s="162"/>
      <c r="S406" s="162"/>
      <c r="T406" s="163"/>
      <c r="AT406" s="158" t="s">
        <v>135</v>
      </c>
      <c r="AU406" s="158" t="s">
        <v>82</v>
      </c>
      <c r="AV406" s="13" t="s">
        <v>82</v>
      </c>
      <c r="AW406" s="13" t="s">
        <v>30</v>
      </c>
      <c r="AX406" s="13" t="s">
        <v>73</v>
      </c>
      <c r="AY406" s="158" t="s">
        <v>127</v>
      </c>
    </row>
    <row r="407" spans="1:65" s="13" customFormat="1" ht="30">
      <c r="B407" s="156"/>
      <c r="D407" s="157" t="s">
        <v>135</v>
      </c>
      <c r="E407" s="158" t="s">
        <v>1</v>
      </c>
      <c r="F407" s="159" t="s">
        <v>307</v>
      </c>
      <c r="H407" s="160">
        <v>31.23</v>
      </c>
      <c r="L407" s="156"/>
      <c r="M407" s="161"/>
      <c r="N407" s="162"/>
      <c r="O407" s="162"/>
      <c r="P407" s="162"/>
      <c r="Q407" s="162"/>
      <c r="R407" s="162"/>
      <c r="S407" s="162"/>
      <c r="T407" s="163"/>
      <c r="AT407" s="158" t="s">
        <v>135</v>
      </c>
      <c r="AU407" s="158" t="s">
        <v>82</v>
      </c>
      <c r="AV407" s="13" t="s">
        <v>82</v>
      </c>
      <c r="AW407" s="13" t="s">
        <v>30</v>
      </c>
      <c r="AX407" s="13" t="s">
        <v>73</v>
      </c>
      <c r="AY407" s="158" t="s">
        <v>127</v>
      </c>
    </row>
    <row r="408" spans="1:65" s="13" customFormat="1" ht="20">
      <c r="B408" s="156"/>
      <c r="D408" s="157" t="s">
        <v>135</v>
      </c>
      <c r="E408" s="158" t="s">
        <v>1</v>
      </c>
      <c r="F408" s="159" t="s">
        <v>308</v>
      </c>
      <c r="H408" s="160">
        <v>10.83</v>
      </c>
      <c r="L408" s="156"/>
      <c r="M408" s="161"/>
      <c r="N408" s="162"/>
      <c r="O408" s="162"/>
      <c r="P408" s="162"/>
      <c r="Q408" s="162"/>
      <c r="R408" s="162"/>
      <c r="S408" s="162"/>
      <c r="T408" s="163"/>
      <c r="AT408" s="158" t="s">
        <v>135</v>
      </c>
      <c r="AU408" s="158" t="s">
        <v>82</v>
      </c>
      <c r="AV408" s="13" t="s">
        <v>82</v>
      </c>
      <c r="AW408" s="13" t="s">
        <v>30</v>
      </c>
      <c r="AX408" s="13" t="s">
        <v>73</v>
      </c>
      <c r="AY408" s="158" t="s">
        <v>127</v>
      </c>
    </row>
    <row r="409" spans="1:65" s="14" customFormat="1" ht="10">
      <c r="B409" s="164"/>
      <c r="D409" s="157" t="s">
        <v>135</v>
      </c>
      <c r="E409" s="165" t="s">
        <v>1</v>
      </c>
      <c r="F409" s="166" t="s">
        <v>309</v>
      </c>
      <c r="H409" s="165" t="s">
        <v>1</v>
      </c>
      <c r="L409" s="164"/>
      <c r="M409" s="167"/>
      <c r="N409" s="168"/>
      <c r="O409" s="168"/>
      <c r="P409" s="168"/>
      <c r="Q409" s="168"/>
      <c r="R409" s="168"/>
      <c r="S409" s="168"/>
      <c r="T409" s="169"/>
      <c r="AT409" s="165" t="s">
        <v>135</v>
      </c>
      <c r="AU409" s="165" t="s">
        <v>82</v>
      </c>
      <c r="AV409" s="14" t="s">
        <v>78</v>
      </c>
      <c r="AW409" s="14" t="s">
        <v>30</v>
      </c>
      <c r="AX409" s="14" t="s">
        <v>73</v>
      </c>
      <c r="AY409" s="165" t="s">
        <v>127</v>
      </c>
    </row>
    <row r="410" spans="1:65" s="13" customFormat="1" ht="20">
      <c r="B410" s="156"/>
      <c r="D410" s="157" t="s">
        <v>135</v>
      </c>
      <c r="E410" s="158" t="s">
        <v>1</v>
      </c>
      <c r="F410" s="159" t="s">
        <v>310</v>
      </c>
      <c r="H410" s="160">
        <v>33.658000000000001</v>
      </c>
      <c r="L410" s="156"/>
      <c r="M410" s="161"/>
      <c r="N410" s="162"/>
      <c r="O410" s="162"/>
      <c r="P410" s="162"/>
      <c r="Q410" s="162"/>
      <c r="R410" s="162"/>
      <c r="S410" s="162"/>
      <c r="T410" s="163"/>
      <c r="AT410" s="158" t="s">
        <v>135</v>
      </c>
      <c r="AU410" s="158" t="s">
        <v>82</v>
      </c>
      <c r="AV410" s="13" t="s">
        <v>82</v>
      </c>
      <c r="AW410" s="13" t="s">
        <v>30</v>
      </c>
      <c r="AX410" s="13" t="s">
        <v>73</v>
      </c>
      <c r="AY410" s="158" t="s">
        <v>127</v>
      </c>
    </row>
    <row r="411" spans="1:65" s="15" customFormat="1" ht="10">
      <c r="B411" s="170"/>
      <c r="D411" s="157" t="s">
        <v>135</v>
      </c>
      <c r="E411" s="171" t="s">
        <v>1</v>
      </c>
      <c r="F411" s="172" t="s">
        <v>141</v>
      </c>
      <c r="H411" s="173">
        <v>818.08500000000004</v>
      </c>
      <c r="L411" s="170"/>
      <c r="M411" s="174"/>
      <c r="N411" s="175"/>
      <c r="O411" s="175"/>
      <c r="P411" s="175"/>
      <c r="Q411" s="175"/>
      <c r="R411" s="175"/>
      <c r="S411" s="175"/>
      <c r="T411" s="176"/>
      <c r="AT411" s="171" t="s">
        <v>135</v>
      </c>
      <c r="AU411" s="171" t="s">
        <v>82</v>
      </c>
      <c r="AV411" s="15" t="s">
        <v>133</v>
      </c>
      <c r="AW411" s="15" t="s">
        <v>30</v>
      </c>
      <c r="AX411" s="15" t="s">
        <v>78</v>
      </c>
      <c r="AY411" s="171" t="s">
        <v>127</v>
      </c>
    </row>
    <row r="412" spans="1:65" s="2" customFormat="1" ht="16.5" customHeight="1">
      <c r="A412" s="30"/>
      <c r="B412" s="142"/>
      <c r="C412" s="143" t="s">
        <v>529</v>
      </c>
      <c r="D412" s="143" t="s">
        <v>129</v>
      </c>
      <c r="E412" s="144" t="s">
        <v>530</v>
      </c>
      <c r="F412" s="145" t="s">
        <v>531</v>
      </c>
      <c r="G412" s="146" t="s">
        <v>147</v>
      </c>
      <c r="H412" s="147">
        <v>3.8</v>
      </c>
      <c r="I412" s="148">
        <v>381</v>
      </c>
      <c r="J412" s="148">
        <f>ROUND(I412*H412,2)</f>
        <v>1447.8</v>
      </c>
      <c r="K412" s="149"/>
      <c r="L412" s="31"/>
      <c r="M412" s="150" t="s">
        <v>1</v>
      </c>
      <c r="N412" s="151" t="s">
        <v>38</v>
      </c>
      <c r="O412" s="152">
        <v>0.92</v>
      </c>
      <c r="P412" s="152">
        <f>O412*H412</f>
        <v>3.496</v>
      </c>
      <c r="Q412" s="152">
        <v>0</v>
      </c>
      <c r="R412" s="152">
        <f>Q412*H412</f>
        <v>0</v>
      </c>
      <c r="S412" s="152">
        <v>0.06</v>
      </c>
      <c r="T412" s="153">
        <f>S412*H412</f>
        <v>0.22799999999999998</v>
      </c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R412" s="154" t="s">
        <v>133</v>
      </c>
      <c r="AT412" s="154" t="s">
        <v>129</v>
      </c>
      <c r="AU412" s="154" t="s">
        <v>82</v>
      </c>
      <c r="AY412" s="18" t="s">
        <v>127</v>
      </c>
      <c r="BE412" s="155">
        <f>IF(N412="základní",J412,0)</f>
        <v>1447.8</v>
      </c>
      <c r="BF412" s="155">
        <f>IF(N412="snížená",J412,0)</f>
        <v>0</v>
      </c>
      <c r="BG412" s="155">
        <f>IF(N412="zákl. přenesená",J412,0)</f>
        <v>0</v>
      </c>
      <c r="BH412" s="155">
        <f>IF(N412="sníž. přenesená",J412,0)</f>
        <v>0</v>
      </c>
      <c r="BI412" s="155">
        <f>IF(N412="nulová",J412,0)</f>
        <v>0</v>
      </c>
      <c r="BJ412" s="18" t="s">
        <v>78</v>
      </c>
      <c r="BK412" s="155">
        <f>ROUND(I412*H412,2)</f>
        <v>1447.8</v>
      </c>
      <c r="BL412" s="18" t="s">
        <v>133</v>
      </c>
      <c r="BM412" s="154" t="s">
        <v>532</v>
      </c>
    </row>
    <row r="413" spans="1:65" s="13" customFormat="1" ht="10">
      <c r="B413" s="156"/>
      <c r="D413" s="157" t="s">
        <v>135</v>
      </c>
      <c r="E413" s="158" t="s">
        <v>1</v>
      </c>
      <c r="F413" s="159" t="s">
        <v>533</v>
      </c>
      <c r="H413" s="160">
        <v>3.8</v>
      </c>
      <c r="L413" s="156"/>
      <c r="M413" s="161"/>
      <c r="N413" s="162"/>
      <c r="O413" s="162"/>
      <c r="P413" s="162"/>
      <c r="Q413" s="162"/>
      <c r="R413" s="162"/>
      <c r="S413" s="162"/>
      <c r="T413" s="163"/>
      <c r="AT413" s="158" t="s">
        <v>135</v>
      </c>
      <c r="AU413" s="158" t="s">
        <v>82</v>
      </c>
      <c r="AV413" s="13" t="s">
        <v>82</v>
      </c>
      <c r="AW413" s="13" t="s">
        <v>30</v>
      </c>
      <c r="AX413" s="13" t="s">
        <v>78</v>
      </c>
      <c r="AY413" s="158" t="s">
        <v>127</v>
      </c>
    </row>
    <row r="414" spans="1:65" s="2" customFormat="1" ht="24.15" customHeight="1">
      <c r="A414" s="30"/>
      <c r="B414" s="142"/>
      <c r="C414" s="143" t="s">
        <v>534</v>
      </c>
      <c r="D414" s="143" t="s">
        <v>129</v>
      </c>
      <c r="E414" s="144" t="s">
        <v>535</v>
      </c>
      <c r="F414" s="145" t="s">
        <v>536</v>
      </c>
      <c r="G414" s="146" t="s">
        <v>147</v>
      </c>
      <c r="H414" s="147">
        <v>818.08500000000004</v>
      </c>
      <c r="I414" s="148">
        <v>193</v>
      </c>
      <c r="J414" s="148">
        <f>ROUND(I414*H414,2)</f>
        <v>157890.41</v>
      </c>
      <c r="K414" s="149"/>
      <c r="L414" s="31"/>
      <c r="M414" s="150" t="s">
        <v>1</v>
      </c>
      <c r="N414" s="151" t="s">
        <v>38</v>
      </c>
      <c r="O414" s="152">
        <v>0.51</v>
      </c>
      <c r="P414" s="152">
        <f>O414*H414</f>
        <v>417.22335000000004</v>
      </c>
      <c r="Q414" s="152">
        <v>0</v>
      </c>
      <c r="R414" s="152">
        <f>Q414*H414</f>
        <v>0</v>
      </c>
      <c r="S414" s="152">
        <v>0</v>
      </c>
      <c r="T414" s="153">
        <f>S414*H414</f>
        <v>0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54" t="s">
        <v>133</v>
      </c>
      <c r="AT414" s="154" t="s">
        <v>129</v>
      </c>
      <c r="AU414" s="154" t="s">
        <v>82</v>
      </c>
      <c r="AY414" s="18" t="s">
        <v>127</v>
      </c>
      <c r="BE414" s="155">
        <f>IF(N414="základní",J414,0)</f>
        <v>157890.41</v>
      </c>
      <c r="BF414" s="155">
        <f>IF(N414="snížená",J414,0)</f>
        <v>0</v>
      </c>
      <c r="BG414" s="155">
        <f>IF(N414="zákl. přenesená",J414,0)</f>
        <v>0</v>
      </c>
      <c r="BH414" s="155">
        <f>IF(N414="sníž. přenesená",J414,0)</f>
        <v>0</v>
      </c>
      <c r="BI414" s="155">
        <f>IF(N414="nulová",J414,0)</f>
        <v>0</v>
      </c>
      <c r="BJ414" s="18" t="s">
        <v>78</v>
      </c>
      <c r="BK414" s="155">
        <f>ROUND(I414*H414,2)</f>
        <v>157890.41</v>
      </c>
      <c r="BL414" s="18" t="s">
        <v>133</v>
      </c>
      <c r="BM414" s="154" t="s">
        <v>537</v>
      </c>
    </row>
    <row r="415" spans="1:65" s="13" customFormat="1" ht="10">
      <c r="B415" s="156"/>
      <c r="D415" s="157" t="s">
        <v>135</v>
      </c>
      <c r="E415" s="158" t="s">
        <v>1</v>
      </c>
      <c r="F415" s="159" t="s">
        <v>295</v>
      </c>
      <c r="H415" s="160">
        <v>174</v>
      </c>
      <c r="L415" s="156"/>
      <c r="M415" s="161"/>
      <c r="N415" s="162"/>
      <c r="O415" s="162"/>
      <c r="P415" s="162"/>
      <c r="Q415" s="162"/>
      <c r="R415" s="162"/>
      <c r="S415" s="162"/>
      <c r="T415" s="163"/>
      <c r="AT415" s="158" t="s">
        <v>135</v>
      </c>
      <c r="AU415" s="158" t="s">
        <v>82</v>
      </c>
      <c r="AV415" s="13" t="s">
        <v>82</v>
      </c>
      <c r="AW415" s="13" t="s">
        <v>30</v>
      </c>
      <c r="AX415" s="13" t="s">
        <v>73</v>
      </c>
      <c r="AY415" s="158" t="s">
        <v>127</v>
      </c>
    </row>
    <row r="416" spans="1:65" s="13" customFormat="1" ht="10">
      <c r="B416" s="156"/>
      <c r="D416" s="157" t="s">
        <v>135</v>
      </c>
      <c r="E416" s="158" t="s">
        <v>1</v>
      </c>
      <c r="F416" s="159" t="s">
        <v>319</v>
      </c>
      <c r="H416" s="160">
        <v>188</v>
      </c>
      <c r="L416" s="156"/>
      <c r="M416" s="161"/>
      <c r="N416" s="162"/>
      <c r="O416" s="162"/>
      <c r="P416" s="162"/>
      <c r="Q416" s="162"/>
      <c r="R416" s="162"/>
      <c r="S416" s="162"/>
      <c r="T416" s="163"/>
      <c r="AT416" s="158" t="s">
        <v>135</v>
      </c>
      <c r="AU416" s="158" t="s">
        <v>82</v>
      </c>
      <c r="AV416" s="13" t="s">
        <v>82</v>
      </c>
      <c r="AW416" s="13" t="s">
        <v>30</v>
      </c>
      <c r="AX416" s="13" t="s">
        <v>73</v>
      </c>
      <c r="AY416" s="158" t="s">
        <v>127</v>
      </c>
    </row>
    <row r="417" spans="1:65" s="13" customFormat="1" ht="10">
      <c r="B417" s="156"/>
      <c r="D417" s="157" t="s">
        <v>135</v>
      </c>
      <c r="E417" s="158" t="s">
        <v>1</v>
      </c>
      <c r="F417" s="159" t="s">
        <v>297</v>
      </c>
      <c r="H417" s="160">
        <v>148</v>
      </c>
      <c r="L417" s="156"/>
      <c r="M417" s="161"/>
      <c r="N417" s="162"/>
      <c r="O417" s="162"/>
      <c r="P417" s="162"/>
      <c r="Q417" s="162"/>
      <c r="R417" s="162"/>
      <c r="S417" s="162"/>
      <c r="T417" s="163"/>
      <c r="AT417" s="158" t="s">
        <v>135</v>
      </c>
      <c r="AU417" s="158" t="s">
        <v>82</v>
      </c>
      <c r="AV417" s="13" t="s">
        <v>82</v>
      </c>
      <c r="AW417" s="13" t="s">
        <v>30</v>
      </c>
      <c r="AX417" s="13" t="s">
        <v>73</v>
      </c>
      <c r="AY417" s="158" t="s">
        <v>127</v>
      </c>
    </row>
    <row r="418" spans="1:65" s="13" customFormat="1" ht="10">
      <c r="B418" s="156"/>
      <c r="D418" s="157" t="s">
        <v>135</v>
      </c>
      <c r="E418" s="158" t="s">
        <v>1</v>
      </c>
      <c r="F418" s="159" t="s">
        <v>298</v>
      </c>
      <c r="H418" s="160">
        <v>226</v>
      </c>
      <c r="L418" s="156"/>
      <c r="M418" s="161"/>
      <c r="N418" s="162"/>
      <c r="O418" s="162"/>
      <c r="P418" s="162"/>
      <c r="Q418" s="162"/>
      <c r="R418" s="162"/>
      <c r="S418" s="162"/>
      <c r="T418" s="163"/>
      <c r="AT418" s="158" t="s">
        <v>135</v>
      </c>
      <c r="AU418" s="158" t="s">
        <v>82</v>
      </c>
      <c r="AV418" s="13" t="s">
        <v>82</v>
      </c>
      <c r="AW418" s="13" t="s">
        <v>30</v>
      </c>
      <c r="AX418" s="13" t="s">
        <v>73</v>
      </c>
      <c r="AY418" s="158" t="s">
        <v>127</v>
      </c>
    </row>
    <row r="419" spans="1:65" s="14" customFormat="1" ht="10">
      <c r="B419" s="164"/>
      <c r="D419" s="157" t="s">
        <v>135</v>
      </c>
      <c r="E419" s="165" t="s">
        <v>1</v>
      </c>
      <c r="F419" s="166" t="s">
        <v>300</v>
      </c>
      <c r="H419" s="165" t="s">
        <v>1</v>
      </c>
      <c r="L419" s="164"/>
      <c r="M419" s="167"/>
      <c r="N419" s="168"/>
      <c r="O419" s="168"/>
      <c r="P419" s="168"/>
      <c r="Q419" s="168"/>
      <c r="R419" s="168"/>
      <c r="S419" s="168"/>
      <c r="T419" s="169"/>
      <c r="AT419" s="165" t="s">
        <v>135</v>
      </c>
      <c r="AU419" s="165" t="s">
        <v>82</v>
      </c>
      <c r="AV419" s="14" t="s">
        <v>78</v>
      </c>
      <c r="AW419" s="14" t="s">
        <v>30</v>
      </c>
      <c r="AX419" s="14" t="s">
        <v>73</v>
      </c>
      <c r="AY419" s="165" t="s">
        <v>127</v>
      </c>
    </row>
    <row r="420" spans="1:65" s="13" customFormat="1" ht="40">
      <c r="B420" s="156"/>
      <c r="D420" s="157" t="s">
        <v>135</v>
      </c>
      <c r="E420" s="158" t="s">
        <v>1</v>
      </c>
      <c r="F420" s="159" t="s">
        <v>301</v>
      </c>
      <c r="H420" s="160">
        <v>-8.8450000000000006</v>
      </c>
      <c r="L420" s="156"/>
      <c r="M420" s="161"/>
      <c r="N420" s="162"/>
      <c r="O420" s="162"/>
      <c r="P420" s="162"/>
      <c r="Q420" s="162"/>
      <c r="R420" s="162"/>
      <c r="S420" s="162"/>
      <c r="T420" s="163"/>
      <c r="AT420" s="158" t="s">
        <v>135</v>
      </c>
      <c r="AU420" s="158" t="s">
        <v>82</v>
      </c>
      <c r="AV420" s="13" t="s">
        <v>82</v>
      </c>
      <c r="AW420" s="13" t="s">
        <v>30</v>
      </c>
      <c r="AX420" s="13" t="s">
        <v>73</v>
      </c>
      <c r="AY420" s="158" t="s">
        <v>127</v>
      </c>
    </row>
    <row r="421" spans="1:65" s="13" customFormat="1" ht="10">
      <c r="B421" s="156"/>
      <c r="D421" s="157" t="s">
        <v>135</v>
      </c>
      <c r="E421" s="158" t="s">
        <v>1</v>
      </c>
      <c r="F421" s="159" t="s">
        <v>302</v>
      </c>
      <c r="H421" s="160">
        <v>-1.415</v>
      </c>
      <c r="L421" s="156"/>
      <c r="M421" s="161"/>
      <c r="N421" s="162"/>
      <c r="O421" s="162"/>
      <c r="P421" s="162"/>
      <c r="Q421" s="162"/>
      <c r="R421" s="162"/>
      <c r="S421" s="162"/>
      <c r="T421" s="163"/>
      <c r="AT421" s="158" t="s">
        <v>135</v>
      </c>
      <c r="AU421" s="158" t="s">
        <v>82</v>
      </c>
      <c r="AV421" s="13" t="s">
        <v>82</v>
      </c>
      <c r="AW421" s="13" t="s">
        <v>30</v>
      </c>
      <c r="AX421" s="13" t="s">
        <v>73</v>
      </c>
      <c r="AY421" s="158" t="s">
        <v>127</v>
      </c>
    </row>
    <row r="422" spans="1:65" s="14" customFormat="1" ht="10">
      <c r="B422" s="164"/>
      <c r="D422" s="157" t="s">
        <v>135</v>
      </c>
      <c r="E422" s="165" t="s">
        <v>1</v>
      </c>
      <c r="F422" s="166" t="s">
        <v>303</v>
      </c>
      <c r="H422" s="165" t="s">
        <v>1</v>
      </c>
      <c r="L422" s="164"/>
      <c r="M422" s="167"/>
      <c r="N422" s="168"/>
      <c r="O422" s="168"/>
      <c r="P422" s="168"/>
      <c r="Q422" s="168"/>
      <c r="R422" s="168"/>
      <c r="S422" s="168"/>
      <c r="T422" s="169"/>
      <c r="AT422" s="165" t="s">
        <v>135</v>
      </c>
      <c r="AU422" s="165" t="s">
        <v>82</v>
      </c>
      <c r="AV422" s="14" t="s">
        <v>78</v>
      </c>
      <c r="AW422" s="14" t="s">
        <v>30</v>
      </c>
      <c r="AX422" s="14" t="s">
        <v>73</v>
      </c>
      <c r="AY422" s="165" t="s">
        <v>127</v>
      </c>
    </row>
    <row r="423" spans="1:65" s="13" customFormat="1" ht="10">
      <c r="B423" s="156"/>
      <c r="D423" s="157" t="s">
        <v>135</v>
      </c>
      <c r="E423" s="158" t="s">
        <v>1</v>
      </c>
      <c r="F423" s="159" t="s">
        <v>304</v>
      </c>
      <c r="H423" s="160">
        <v>-8.83</v>
      </c>
      <c r="L423" s="156"/>
      <c r="M423" s="161"/>
      <c r="N423" s="162"/>
      <c r="O423" s="162"/>
      <c r="P423" s="162"/>
      <c r="Q423" s="162"/>
      <c r="R423" s="162"/>
      <c r="S423" s="162"/>
      <c r="T423" s="163"/>
      <c r="AT423" s="158" t="s">
        <v>135</v>
      </c>
      <c r="AU423" s="158" t="s">
        <v>82</v>
      </c>
      <c r="AV423" s="13" t="s">
        <v>82</v>
      </c>
      <c r="AW423" s="13" t="s">
        <v>30</v>
      </c>
      <c r="AX423" s="13" t="s">
        <v>73</v>
      </c>
      <c r="AY423" s="158" t="s">
        <v>127</v>
      </c>
    </row>
    <row r="424" spans="1:65" s="14" customFormat="1" ht="10">
      <c r="B424" s="164"/>
      <c r="D424" s="157" t="s">
        <v>135</v>
      </c>
      <c r="E424" s="165" t="s">
        <v>1</v>
      </c>
      <c r="F424" s="166" t="s">
        <v>305</v>
      </c>
      <c r="H424" s="165" t="s">
        <v>1</v>
      </c>
      <c r="L424" s="164"/>
      <c r="M424" s="167"/>
      <c r="N424" s="168"/>
      <c r="O424" s="168"/>
      <c r="P424" s="168"/>
      <c r="Q424" s="168"/>
      <c r="R424" s="168"/>
      <c r="S424" s="168"/>
      <c r="T424" s="169"/>
      <c r="AT424" s="165" t="s">
        <v>135</v>
      </c>
      <c r="AU424" s="165" t="s">
        <v>82</v>
      </c>
      <c r="AV424" s="14" t="s">
        <v>78</v>
      </c>
      <c r="AW424" s="14" t="s">
        <v>30</v>
      </c>
      <c r="AX424" s="14" t="s">
        <v>73</v>
      </c>
      <c r="AY424" s="165" t="s">
        <v>127</v>
      </c>
    </row>
    <row r="425" spans="1:65" s="13" customFormat="1" ht="20">
      <c r="B425" s="156"/>
      <c r="D425" s="157" t="s">
        <v>135</v>
      </c>
      <c r="E425" s="158" t="s">
        <v>1</v>
      </c>
      <c r="F425" s="159" t="s">
        <v>306</v>
      </c>
      <c r="H425" s="160">
        <v>25.457000000000001</v>
      </c>
      <c r="L425" s="156"/>
      <c r="M425" s="161"/>
      <c r="N425" s="162"/>
      <c r="O425" s="162"/>
      <c r="P425" s="162"/>
      <c r="Q425" s="162"/>
      <c r="R425" s="162"/>
      <c r="S425" s="162"/>
      <c r="T425" s="163"/>
      <c r="AT425" s="158" t="s">
        <v>135</v>
      </c>
      <c r="AU425" s="158" t="s">
        <v>82</v>
      </c>
      <c r="AV425" s="13" t="s">
        <v>82</v>
      </c>
      <c r="AW425" s="13" t="s">
        <v>30</v>
      </c>
      <c r="AX425" s="13" t="s">
        <v>73</v>
      </c>
      <c r="AY425" s="158" t="s">
        <v>127</v>
      </c>
    </row>
    <row r="426" spans="1:65" s="13" customFormat="1" ht="30">
      <c r="B426" s="156"/>
      <c r="D426" s="157" t="s">
        <v>135</v>
      </c>
      <c r="E426" s="158" t="s">
        <v>1</v>
      </c>
      <c r="F426" s="159" t="s">
        <v>307</v>
      </c>
      <c r="H426" s="160">
        <v>31.23</v>
      </c>
      <c r="L426" s="156"/>
      <c r="M426" s="161"/>
      <c r="N426" s="162"/>
      <c r="O426" s="162"/>
      <c r="P426" s="162"/>
      <c r="Q426" s="162"/>
      <c r="R426" s="162"/>
      <c r="S426" s="162"/>
      <c r="T426" s="163"/>
      <c r="AT426" s="158" t="s">
        <v>135</v>
      </c>
      <c r="AU426" s="158" t="s">
        <v>82</v>
      </c>
      <c r="AV426" s="13" t="s">
        <v>82</v>
      </c>
      <c r="AW426" s="13" t="s">
        <v>30</v>
      </c>
      <c r="AX426" s="13" t="s">
        <v>73</v>
      </c>
      <c r="AY426" s="158" t="s">
        <v>127</v>
      </c>
    </row>
    <row r="427" spans="1:65" s="13" customFormat="1" ht="20">
      <c r="B427" s="156"/>
      <c r="D427" s="157" t="s">
        <v>135</v>
      </c>
      <c r="E427" s="158" t="s">
        <v>1</v>
      </c>
      <c r="F427" s="159" t="s">
        <v>308</v>
      </c>
      <c r="H427" s="160">
        <v>10.83</v>
      </c>
      <c r="L427" s="156"/>
      <c r="M427" s="161"/>
      <c r="N427" s="162"/>
      <c r="O427" s="162"/>
      <c r="P427" s="162"/>
      <c r="Q427" s="162"/>
      <c r="R427" s="162"/>
      <c r="S427" s="162"/>
      <c r="T427" s="163"/>
      <c r="AT427" s="158" t="s">
        <v>135</v>
      </c>
      <c r="AU427" s="158" t="s">
        <v>82</v>
      </c>
      <c r="AV427" s="13" t="s">
        <v>82</v>
      </c>
      <c r="AW427" s="13" t="s">
        <v>30</v>
      </c>
      <c r="AX427" s="13" t="s">
        <v>73</v>
      </c>
      <c r="AY427" s="158" t="s">
        <v>127</v>
      </c>
    </row>
    <row r="428" spans="1:65" s="14" customFormat="1" ht="10">
      <c r="B428" s="164"/>
      <c r="D428" s="157" t="s">
        <v>135</v>
      </c>
      <c r="E428" s="165" t="s">
        <v>1</v>
      </c>
      <c r="F428" s="166" t="s">
        <v>309</v>
      </c>
      <c r="H428" s="165" t="s">
        <v>1</v>
      </c>
      <c r="L428" s="164"/>
      <c r="M428" s="167"/>
      <c r="N428" s="168"/>
      <c r="O428" s="168"/>
      <c r="P428" s="168"/>
      <c r="Q428" s="168"/>
      <c r="R428" s="168"/>
      <c r="S428" s="168"/>
      <c r="T428" s="169"/>
      <c r="AT428" s="165" t="s">
        <v>135</v>
      </c>
      <c r="AU428" s="165" t="s">
        <v>82</v>
      </c>
      <c r="AV428" s="14" t="s">
        <v>78</v>
      </c>
      <c r="AW428" s="14" t="s">
        <v>30</v>
      </c>
      <c r="AX428" s="14" t="s">
        <v>73</v>
      </c>
      <c r="AY428" s="165" t="s">
        <v>127</v>
      </c>
    </row>
    <row r="429" spans="1:65" s="13" customFormat="1" ht="20">
      <c r="B429" s="156"/>
      <c r="D429" s="157" t="s">
        <v>135</v>
      </c>
      <c r="E429" s="158" t="s">
        <v>1</v>
      </c>
      <c r="F429" s="159" t="s">
        <v>310</v>
      </c>
      <c r="H429" s="160">
        <v>33.658000000000001</v>
      </c>
      <c r="L429" s="156"/>
      <c r="M429" s="161"/>
      <c r="N429" s="162"/>
      <c r="O429" s="162"/>
      <c r="P429" s="162"/>
      <c r="Q429" s="162"/>
      <c r="R429" s="162"/>
      <c r="S429" s="162"/>
      <c r="T429" s="163"/>
      <c r="AT429" s="158" t="s">
        <v>135</v>
      </c>
      <c r="AU429" s="158" t="s">
        <v>82</v>
      </c>
      <c r="AV429" s="13" t="s">
        <v>82</v>
      </c>
      <c r="AW429" s="13" t="s">
        <v>30</v>
      </c>
      <c r="AX429" s="13" t="s">
        <v>73</v>
      </c>
      <c r="AY429" s="158" t="s">
        <v>127</v>
      </c>
    </row>
    <row r="430" spans="1:65" s="15" customFormat="1" ht="10">
      <c r="B430" s="170"/>
      <c r="D430" s="157" t="s">
        <v>135</v>
      </c>
      <c r="E430" s="171" t="s">
        <v>1</v>
      </c>
      <c r="F430" s="172" t="s">
        <v>141</v>
      </c>
      <c r="H430" s="173">
        <v>818.08500000000004</v>
      </c>
      <c r="L430" s="170"/>
      <c r="M430" s="174"/>
      <c r="N430" s="175"/>
      <c r="O430" s="175"/>
      <c r="P430" s="175"/>
      <c r="Q430" s="175"/>
      <c r="R430" s="175"/>
      <c r="S430" s="175"/>
      <c r="T430" s="176"/>
      <c r="AT430" s="171" t="s">
        <v>135</v>
      </c>
      <c r="AU430" s="171" t="s">
        <v>82</v>
      </c>
      <c r="AV430" s="15" t="s">
        <v>133</v>
      </c>
      <c r="AW430" s="15" t="s">
        <v>30</v>
      </c>
      <c r="AX430" s="15" t="s">
        <v>78</v>
      </c>
      <c r="AY430" s="171" t="s">
        <v>127</v>
      </c>
    </row>
    <row r="431" spans="1:65" s="2" customFormat="1" ht="24.15" customHeight="1">
      <c r="A431" s="30"/>
      <c r="B431" s="142"/>
      <c r="C431" s="143" t="s">
        <v>538</v>
      </c>
      <c r="D431" s="143" t="s">
        <v>129</v>
      </c>
      <c r="E431" s="144" t="s">
        <v>539</v>
      </c>
      <c r="F431" s="145" t="s">
        <v>540</v>
      </c>
      <c r="G431" s="146" t="s">
        <v>147</v>
      </c>
      <c r="H431" s="147">
        <v>148</v>
      </c>
      <c r="I431" s="148">
        <v>413</v>
      </c>
      <c r="J431" s="148">
        <f>ROUND(I431*H431,2)</f>
        <v>61124</v>
      </c>
      <c r="K431" s="149"/>
      <c r="L431" s="31"/>
      <c r="M431" s="150" t="s">
        <v>1</v>
      </c>
      <c r="N431" s="151" t="s">
        <v>38</v>
      </c>
      <c r="O431" s="152">
        <v>0.95</v>
      </c>
      <c r="P431" s="152">
        <f>O431*H431</f>
        <v>140.6</v>
      </c>
      <c r="Q431" s="152">
        <v>8.5500000000000003E-3</v>
      </c>
      <c r="R431" s="152">
        <f>Q431*H431</f>
        <v>1.2654000000000001</v>
      </c>
      <c r="S431" s="152">
        <v>0</v>
      </c>
      <c r="T431" s="153">
        <f>S431*H431</f>
        <v>0</v>
      </c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R431" s="154" t="s">
        <v>133</v>
      </c>
      <c r="AT431" s="154" t="s">
        <v>129</v>
      </c>
      <c r="AU431" s="154" t="s">
        <v>82</v>
      </c>
      <c r="AY431" s="18" t="s">
        <v>127</v>
      </c>
      <c r="BE431" s="155">
        <f>IF(N431="základní",J431,0)</f>
        <v>61124</v>
      </c>
      <c r="BF431" s="155">
        <f>IF(N431="snížená",J431,0)</f>
        <v>0</v>
      </c>
      <c r="BG431" s="155">
        <f>IF(N431="zákl. přenesená",J431,0)</f>
        <v>0</v>
      </c>
      <c r="BH431" s="155">
        <f>IF(N431="sníž. přenesená",J431,0)</f>
        <v>0</v>
      </c>
      <c r="BI431" s="155">
        <f>IF(N431="nulová",J431,0)</f>
        <v>0</v>
      </c>
      <c r="BJ431" s="18" t="s">
        <v>78</v>
      </c>
      <c r="BK431" s="155">
        <f>ROUND(I431*H431,2)</f>
        <v>61124</v>
      </c>
      <c r="BL431" s="18" t="s">
        <v>133</v>
      </c>
      <c r="BM431" s="154" t="s">
        <v>541</v>
      </c>
    </row>
    <row r="432" spans="1:65" s="14" customFormat="1" ht="10">
      <c r="B432" s="164"/>
      <c r="D432" s="157" t="s">
        <v>135</v>
      </c>
      <c r="E432" s="165" t="s">
        <v>1</v>
      </c>
      <c r="F432" s="166" t="s">
        <v>542</v>
      </c>
      <c r="H432" s="165" t="s">
        <v>1</v>
      </c>
      <c r="L432" s="164"/>
      <c r="M432" s="167"/>
      <c r="N432" s="168"/>
      <c r="O432" s="168"/>
      <c r="P432" s="168"/>
      <c r="Q432" s="168"/>
      <c r="R432" s="168"/>
      <c r="S432" s="168"/>
      <c r="T432" s="169"/>
      <c r="AT432" s="165" t="s">
        <v>135</v>
      </c>
      <c r="AU432" s="165" t="s">
        <v>82</v>
      </c>
      <c r="AV432" s="14" t="s">
        <v>78</v>
      </c>
      <c r="AW432" s="14" t="s">
        <v>30</v>
      </c>
      <c r="AX432" s="14" t="s">
        <v>73</v>
      </c>
      <c r="AY432" s="165" t="s">
        <v>127</v>
      </c>
    </row>
    <row r="433" spans="1:65" s="13" customFormat="1" ht="10">
      <c r="B433" s="156"/>
      <c r="D433" s="157" t="s">
        <v>135</v>
      </c>
      <c r="E433" s="158" t="s">
        <v>1</v>
      </c>
      <c r="F433" s="159" t="s">
        <v>295</v>
      </c>
      <c r="H433" s="160">
        <v>174</v>
      </c>
      <c r="L433" s="156"/>
      <c r="M433" s="161"/>
      <c r="N433" s="162"/>
      <c r="O433" s="162"/>
      <c r="P433" s="162"/>
      <c r="Q433" s="162"/>
      <c r="R433" s="162"/>
      <c r="S433" s="162"/>
      <c r="T433" s="163"/>
      <c r="AT433" s="158" t="s">
        <v>135</v>
      </c>
      <c r="AU433" s="158" t="s">
        <v>82</v>
      </c>
      <c r="AV433" s="13" t="s">
        <v>82</v>
      </c>
      <c r="AW433" s="13" t="s">
        <v>30</v>
      </c>
      <c r="AX433" s="13" t="s">
        <v>73</v>
      </c>
      <c r="AY433" s="158" t="s">
        <v>127</v>
      </c>
    </row>
    <row r="434" spans="1:65" s="13" customFormat="1" ht="10">
      <c r="B434" s="156"/>
      <c r="D434" s="157" t="s">
        <v>135</v>
      </c>
      <c r="E434" s="158" t="s">
        <v>1</v>
      </c>
      <c r="F434" s="159" t="s">
        <v>319</v>
      </c>
      <c r="H434" s="160">
        <v>188</v>
      </c>
      <c r="L434" s="156"/>
      <c r="M434" s="161"/>
      <c r="N434" s="162"/>
      <c r="O434" s="162"/>
      <c r="P434" s="162"/>
      <c r="Q434" s="162"/>
      <c r="R434" s="162"/>
      <c r="S434" s="162"/>
      <c r="T434" s="163"/>
      <c r="AT434" s="158" t="s">
        <v>135</v>
      </c>
      <c r="AU434" s="158" t="s">
        <v>82</v>
      </c>
      <c r="AV434" s="13" t="s">
        <v>82</v>
      </c>
      <c r="AW434" s="13" t="s">
        <v>30</v>
      </c>
      <c r="AX434" s="13" t="s">
        <v>73</v>
      </c>
      <c r="AY434" s="158" t="s">
        <v>127</v>
      </c>
    </row>
    <row r="435" spans="1:65" s="13" customFormat="1" ht="10">
      <c r="B435" s="156"/>
      <c r="D435" s="157" t="s">
        <v>135</v>
      </c>
      <c r="E435" s="158" t="s">
        <v>1</v>
      </c>
      <c r="F435" s="159" t="s">
        <v>297</v>
      </c>
      <c r="H435" s="160">
        <v>148</v>
      </c>
      <c r="L435" s="156"/>
      <c r="M435" s="161"/>
      <c r="N435" s="162"/>
      <c r="O435" s="162"/>
      <c r="P435" s="162"/>
      <c r="Q435" s="162"/>
      <c r="R435" s="162"/>
      <c r="S435" s="162"/>
      <c r="T435" s="163"/>
      <c r="AT435" s="158" t="s">
        <v>135</v>
      </c>
      <c r="AU435" s="158" t="s">
        <v>82</v>
      </c>
      <c r="AV435" s="13" t="s">
        <v>82</v>
      </c>
      <c r="AW435" s="13" t="s">
        <v>30</v>
      </c>
      <c r="AX435" s="13" t="s">
        <v>73</v>
      </c>
      <c r="AY435" s="158" t="s">
        <v>127</v>
      </c>
    </row>
    <row r="436" spans="1:65" s="13" customFormat="1" ht="10">
      <c r="B436" s="156"/>
      <c r="D436" s="157" t="s">
        <v>135</v>
      </c>
      <c r="E436" s="158" t="s">
        <v>1</v>
      </c>
      <c r="F436" s="159" t="s">
        <v>298</v>
      </c>
      <c r="H436" s="160">
        <v>226</v>
      </c>
      <c r="L436" s="156"/>
      <c r="M436" s="161"/>
      <c r="N436" s="162"/>
      <c r="O436" s="162"/>
      <c r="P436" s="162"/>
      <c r="Q436" s="162"/>
      <c r="R436" s="162"/>
      <c r="S436" s="162"/>
      <c r="T436" s="163"/>
      <c r="AT436" s="158" t="s">
        <v>135</v>
      </c>
      <c r="AU436" s="158" t="s">
        <v>82</v>
      </c>
      <c r="AV436" s="13" t="s">
        <v>82</v>
      </c>
      <c r="AW436" s="13" t="s">
        <v>30</v>
      </c>
      <c r="AX436" s="13" t="s">
        <v>73</v>
      </c>
      <c r="AY436" s="158" t="s">
        <v>127</v>
      </c>
    </row>
    <row r="437" spans="1:65" s="16" customFormat="1" ht="10">
      <c r="B437" s="177"/>
      <c r="D437" s="157" t="s">
        <v>135</v>
      </c>
      <c r="E437" s="178" t="s">
        <v>1</v>
      </c>
      <c r="F437" s="179" t="s">
        <v>237</v>
      </c>
      <c r="H437" s="180">
        <v>736</v>
      </c>
      <c r="L437" s="177"/>
      <c r="M437" s="181"/>
      <c r="N437" s="182"/>
      <c r="O437" s="182"/>
      <c r="P437" s="182"/>
      <c r="Q437" s="182"/>
      <c r="R437" s="182"/>
      <c r="S437" s="182"/>
      <c r="T437" s="183"/>
      <c r="AT437" s="178" t="s">
        <v>135</v>
      </c>
      <c r="AU437" s="178" t="s">
        <v>82</v>
      </c>
      <c r="AV437" s="16" t="s">
        <v>85</v>
      </c>
      <c r="AW437" s="16" t="s">
        <v>30</v>
      </c>
      <c r="AX437" s="16" t="s">
        <v>73</v>
      </c>
      <c r="AY437" s="178" t="s">
        <v>127</v>
      </c>
    </row>
    <row r="438" spans="1:65" s="13" customFormat="1" ht="10">
      <c r="B438" s="156"/>
      <c r="D438" s="157" t="s">
        <v>135</v>
      </c>
      <c r="E438" s="158" t="s">
        <v>1</v>
      </c>
      <c r="F438" s="159" t="s">
        <v>543</v>
      </c>
      <c r="H438" s="160">
        <v>-588</v>
      </c>
      <c r="L438" s="156"/>
      <c r="M438" s="161"/>
      <c r="N438" s="162"/>
      <c r="O438" s="162"/>
      <c r="P438" s="162"/>
      <c r="Q438" s="162"/>
      <c r="R438" s="162"/>
      <c r="S438" s="162"/>
      <c r="T438" s="163"/>
      <c r="AT438" s="158" t="s">
        <v>135</v>
      </c>
      <c r="AU438" s="158" t="s">
        <v>82</v>
      </c>
      <c r="AV438" s="13" t="s">
        <v>82</v>
      </c>
      <c r="AW438" s="13" t="s">
        <v>30</v>
      </c>
      <c r="AX438" s="13" t="s">
        <v>73</v>
      </c>
      <c r="AY438" s="158" t="s">
        <v>127</v>
      </c>
    </row>
    <row r="439" spans="1:65" s="15" customFormat="1" ht="10">
      <c r="B439" s="170"/>
      <c r="D439" s="157" t="s">
        <v>135</v>
      </c>
      <c r="E439" s="171" t="s">
        <v>1</v>
      </c>
      <c r="F439" s="172" t="s">
        <v>141</v>
      </c>
      <c r="H439" s="173">
        <v>148</v>
      </c>
      <c r="L439" s="170"/>
      <c r="M439" s="174"/>
      <c r="N439" s="175"/>
      <c r="O439" s="175"/>
      <c r="P439" s="175"/>
      <c r="Q439" s="175"/>
      <c r="R439" s="175"/>
      <c r="S439" s="175"/>
      <c r="T439" s="176"/>
      <c r="AT439" s="171" t="s">
        <v>135</v>
      </c>
      <c r="AU439" s="171" t="s">
        <v>82</v>
      </c>
      <c r="AV439" s="15" t="s">
        <v>133</v>
      </c>
      <c r="AW439" s="15" t="s">
        <v>30</v>
      </c>
      <c r="AX439" s="15" t="s">
        <v>78</v>
      </c>
      <c r="AY439" s="171" t="s">
        <v>127</v>
      </c>
    </row>
    <row r="440" spans="1:65" s="2" customFormat="1" ht="24.15" customHeight="1">
      <c r="A440" s="30"/>
      <c r="B440" s="142"/>
      <c r="C440" s="143" t="s">
        <v>544</v>
      </c>
      <c r="D440" s="143" t="s">
        <v>129</v>
      </c>
      <c r="E440" s="144" t="s">
        <v>545</v>
      </c>
      <c r="F440" s="145" t="s">
        <v>546</v>
      </c>
      <c r="G440" s="146" t="s">
        <v>132</v>
      </c>
      <c r="H440" s="147">
        <v>0.97499999999999998</v>
      </c>
      <c r="I440" s="148">
        <v>11340</v>
      </c>
      <c r="J440" s="148">
        <f>ROUND(I440*H440,2)</f>
        <v>11056.5</v>
      </c>
      <c r="K440" s="149"/>
      <c r="L440" s="31"/>
      <c r="M440" s="150" t="s">
        <v>1</v>
      </c>
      <c r="N440" s="151" t="s">
        <v>38</v>
      </c>
      <c r="O440" s="152">
        <v>24.308</v>
      </c>
      <c r="P440" s="152">
        <f>O440*H440</f>
        <v>23.700299999999999</v>
      </c>
      <c r="Q440" s="152">
        <v>0.48818</v>
      </c>
      <c r="R440" s="152">
        <f>Q440*H440</f>
        <v>0.4759755</v>
      </c>
      <c r="S440" s="152">
        <v>0</v>
      </c>
      <c r="T440" s="153">
        <f>S440*H440</f>
        <v>0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154" t="s">
        <v>133</v>
      </c>
      <c r="AT440" s="154" t="s">
        <v>129</v>
      </c>
      <c r="AU440" s="154" t="s">
        <v>82</v>
      </c>
      <c r="AY440" s="18" t="s">
        <v>127</v>
      </c>
      <c r="BE440" s="155">
        <f>IF(N440="základní",J440,0)</f>
        <v>11056.5</v>
      </c>
      <c r="BF440" s="155">
        <f>IF(N440="snížená",J440,0)</f>
        <v>0</v>
      </c>
      <c r="BG440" s="155">
        <f>IF(N440="zákl. přenesená",J440,0)</f>
        <v>0</v>
      </c>
      <c r="BH440" s="155">
        <f>IF(N440="sníž. přenesená",J440,0)</f>
        <v>0</v>
      </c>
      <c r="BI440" s="155">
        <f>IF(N440="nulová",J440,0)</f>
        <v>0</v>
      </c>
      <c r="BJ440" s="18" t="s">
        <v>78</v>
      </c>
      <c r="BK440" s="155">
        <f>ROUND(I440*H440,2)</f>
        <v>11056.5</v>
      </c>
      <c r="BL440" s="18" t="s">
        <v>133</v>
      </c>
      <c r="BM440" s="154" t="s">
        <v>547</v>
      </c>
    </row>
    <row r="441" spans="1:65" s="13" customFormat="1" ht="10">
      <c r="B441" s="156"/>
      <c r="D441" s="157" t="s">
        <v>135</v>
      </c>
      <c r="E441" s="158" t="s">
        <v>1</v>
      </c>
      <c r="F441" s="159" t="s">
        <v>548</v>
      </c>
      <c r="H441" s="160">
        <v>0.97499999999999998</v>
      </c>
      <c r="L441" s="156"/>
      <c r="M441" s="161"/>
      <c r="N441" s="162"/>
      <c r="O441" s="162"/>
      <c r="P441" s="162"/>
      <c r="Q441" s="162"/>
      <c r="R441" s="162"/>
      <c r="S441" s="162"/>
      <c r="T441" s="163"/>
      <c r="AT441" s="158" t="s">
        <v>135</v>
      </c>
      <c r="AU441" s="158" t="s">
        <v>82</v>
      </c>
      <c r="AV441" s="13" t="s">
        <v>82</v>
      </c>
      <c r="AW441" s="13" t="s">
        <v>30</v>
      </c>
      <c r="AX441" s="13" t="s">
        <v>78</v>
      </c>
      <c r="AY441" s="158" t="s">
        <v>127</v>
      </c>
    </row>
    <row r="442" spans="1:65" s="2" customFormat="1" ht="21.75" customHeight="1">
      <c r="A442" s="30"/>
      <c r="B442" s="142"/>
      <c r="C442" s="143" t="s">
        <v>549</v>
      </c>
      <c r="D442" s="143" t="s">
        <v>129</v>
      </c>
      <c r="E442" s="144" t="s">
        <v>550</v>
      </c>
      <c r="F442" s="145" t="s">
        <v>551</v>
      </c>
      <c r="G442" s="146" t="s">
        <v>147</v>
      </c>
      <c r="H442" s="147">
        <v>0.59</v>
      </c>
      <c r="I442" s="148">
        <v>1134</v>
      </c>
      <c r="J442" s="148">
        <f>ROUND(I442*H442,2)</f>
        <v>669.06</v>
      </c>
      <c r="K442" s="149"/>
      <c r="L442" s="31"/>
      <c r="M442" s="150" t="s">
        <v>1</v>
      </c>
      <c r="N442" s="151" t="s">
        <v>38</v>
      </c>
      <c r="O442" s="152">
        <v>0.82699999999999996</v>
      </c>
      <c r="P442" s="152">
        <f>O442*H442</f>
        <v>0.48792999999999997</v>
      </c>
      <c r="Q442" s="152">
        <v>3.9079999999999997E-2</v>
      </c>
      <c r="R442" s="152">
        <f>Q442*H442</f>
        <v>2.3057199999999996E-2</v>
      </c>
      <c r="S442" s="152">
        <v>0</v>
      </c>
      <c r="T442" s="153">
        <f>S442*H442</f>
        <v>0</v>
      </c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R442" s="154" t="s">
        <v>133</v>
      </c>
      <c r="AT442" s="154" t="s">
        <v>129</v>
      </c>
      <c r="AU442" s="154" t="s">
        <v>82</v>
      </c>
      <c r="AY442" s="18" t="s">
        <v>127</v>
      </c>
      <c r="BE442" s="155">
        <f>IF(N442="základní",J442,0)</f>
        <v>669.06</v>
      </c>
      <c r="BF442" s="155">
        <f>IF(N442="snížená",J442,0)</f>
        <v>0</v>
      </c>
      <c r="BG442" s="155">
        <f>IF(N442="zákl. přenesená",J442,0)</f>
        <v>0</v>
      </c>
      <c r="BH442" s="155">
        <f>IF(N442="sníž. přenesená",J442,0)</f>
        <v>0</v>
      </c>
      <c r="BI442" s="155">
        <f>IF(N442="nulová",J442,0)</f>
        <v>0</v>
      </c>
      <c r="BJ442" s="18" t="s">
        <v>78</v>
      </c>
      <c r="BK442" s="155">
        <f>ROUND(I442*H442,2)</f>
        <v>669.06</v>
      </c>
      <c r="BL442" s="18" t="s">
        <v>133</v>
      </c>
      <c r="BM442" s="154" t="s">
        <v>552</v>
      </c>
    </row>
    <row r="443" spans="1:65" s="13" customFormat="1" ht="10">
      <c r="B443" s="156"/>
      <c r="D443" s="157" t="s">
        <v>135</v>
      </c>
      <c r="E443" s="158" t="s">
        <v>1</v>
      </c>
      <c r="F443" s="159" t="s">
        <v>553</v>
      </c>
      <c r="H443" s="160">
        <v>0.59</v>
      </c>
      <c r="L443" s="156"/>
      <c r="M443" s="161"/>
      <c r="N443" s="162"/>
      <c r="O443" s="162"/>
      <c r="P443" s="162"/>
      <c r="Q443" s="162"/>
      <c r="R443" s="162"/>
      <c r="S443" s="162"/>
      <c r="T443" s="163"/>
      <c r="AT443" s="158" t="s">
        <v>135</v>
      </c>
      <c r="AU443" s="158" t="s">
        <v>82</v>
      </c>
      <c r="AV443" s="13" t="s">
        <v>82</v>
      </c>
      <c r="AW443" s="13" t="s">
        <v>30</v>
      </c>
      <c r="AX443" s="13" t="s">
        <v>78</v>
      </c>
      <c r="AY443" s="158" t="s">
        <v>127</v>
      </c>
    </row>
    <row r="444" spans="1:65" s="2" customFormat="1" ht="16.5" customHeight="1">
      <c r="A444" s="30"/>
      <c r="B444" s="142"/>
      <c r="C444" s="143" t="s">
        <v>554</v>
      </c>
      <c r="D444" s="143" t="s">
        <v>129</v>
      </c>
      <c r="E444" s="144" t="s">
        <v>555</v>
      </c>
      <c r="F444" s="145" t="s">
        <v>556</v>
      </c>
      <c r="G444" s="146" t="s">
        <v>147</v>
      </c>
      <c r="H444" s="147">
        <v>0.59</v>
      </c>
      <c r="I444" s="148">
        <v>314</v>
      </c>
      <c r="J444" s="148">
        <f>ROUND(I444*H444,2)</f>
        <v>185.26</v>
      </c>
      <c r="K444" s="149"/>
      <c r="L444" s="31"/>
      <c r="M444" s="150" t="s">
        <v>1</v>
      </c>
      <c r="N444" s="151" t="s">
        <v>38</v>
      </c>
      <c r="O444" s="152">
        <v>0.73</v>
      </c>
      <c r="P444" s="152">
        <f>O444*H444</f>
        <v>0.43069999999999997</v>
      </c>
      <c r="Q444" s="152">
        <v>0</v>
      </c>
      <c r="R444" s="152">
        <f>Q444*H444</f>
        <v>0</v>
      </c>
      <c r="S444" s="152">
        <v>0</v>
      </c>
      <c r="T444" s="153">
        <f>S444*H444</f>
        <v>0</v>
      </c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R444" s="154" t="s">
        <v>133</v>
      </c>
      <c r="AT444" s="154" t="s">
        <v>129</v>
      </c>
      <c r="AU444" s="154" t="s">
        <v>82</v>
      </c>
      <c r="AY444" s="18" t="s">
        <v>127</v>
      </c>
      <c r="BE444" s="155">
        <f>IF(N444="základní",J444,0)</f>
        <v>185.26</v>
      </c>
      <c r="BF444" s="155">
        <f>IF(N444="snížená",J444,0)</f>
        <v>0</v>
      </c>
      <c r="BG444" s="155">
        <f>IF(N444="zákl. přenesená",J444,0)</f>
        <v>0</v>
      </c>
      <c r="BH444" s="155">
        <f>IF(N444="sníž. přenesená",J444,0)</f>
        <v>0</v>
      </c>
      <c r="BI444" s="155">
        <f>IF(N444="nulová",J444,0)</f>
        <v>0</v>
      </c>
      <c r="BJ444" s="18" t="s">
        <v>78</v>
      </c>
      <c r="BK444" s="155">
        <f>ROUND(I444*H444,2)</f>
        <v>185.26</v>
      </c>
      <c r="BL444" s="18" t="s">
        <v>133</v>
      </c>
      <c r="BM444" s="154" t="s">
        <v>557</v>
      </c>
    </row>
    <row r="445" spans="1:65" s="13" customFormat="1" ht="10">
      <c r="B445" s="156"/>
      <c r="D445" s="157" t="s">
        <v>135</v>
      </c>
      <c r="E445" s="158" t="s">
        <v>1</v>
      </c>
      <c r="F445" s="159" t="s">
        <v>553</v>
      </c>
      <c r="H445" s="160">
        <v>0.59</v>
      </c>
      <c r="L445" s="156"/>
      <c r="M445" s="161"/>
      <c r="N445" s="162"/>
      <c r="O445" s="162"/>
      <c r="P445" s="162"/>
      <c r="Q445" s="162"/>
      <c r="R445" s="162"/>
      <c r="S445" s="162"/>
      <c r="T445" s="163"/>
      <c r="AT445" s="158" t="s">
        <v>135</v>
      </c>
      <c r="AU445" s="158" t="s">
        <v>82</v>
      </c>
      <c r="AV445" s="13" t="s">
        <v>82</v>
      </c>
      <c r="AW445" s="13" t="s">
        <v>30</v>
      </c>
      <c r="AX445" s="13" t="s">
        <v>78</v>
      </c>
      <c r="AY445" s="158" t="s">
        <v>127</v>
      </c>
    </row>
    <row r="446" spans="1:65" s="2" customFormat="1" ht="16.5" customHeight="1">
      <c r="A446" s="30"/>
      <c r="B446" s="142"/>
      <c r="C446" s="143" t="s">
        <v>558</v>
      </c>
      <c r="D446" s="143" t="s">
        <v>129</v>
      </c>
      <c r="E446" s="144" t="s">
        <v>559</v>
      </c>
      <c r="F446" s="145" t="s">
        <v>560</v>
      </c>
      <c r="G446" s="146" t="s">
        <v>147</v>
      </c>
      <c r="H446" s="147">
        <v>6.5259999999999998</v>
      </c>
      <c r="I446" s="148">
        <v>1732</v>
      </c>
      <c r="J446" s="148">
        <f>ROUND(I446*H446,2)</f>
        <v>11303.03</v>
      </c>
      <c r="K446" s="149"/>
      <c r="L446" s="31"/>
      <c r="M446" s="150" t="s">
        <v>1</v>
      </c>
      <c r="N446" s="151" t="s">
        <v>38</v>
      </c>
      <c r="O446" s="152">
        <v>0.80200000000000005</v>
      </c>
      <c r="P446" s="152">
        <f>O446*H446</f>
        <v>5.2338519999999997</v>
      </c>
      <c r="Q446" s="152">
        <v>0</v>
      </c>
      <c r="R446" s="152">
        <f>Q446*H446</f>
        <v>0</v>
      </c>
      <c r="S446" s="152">
        <v>1.4200000000000001E-2</v>
      </c>
      <c r="T446" s="153">
        <f>S446*H446</f>
        <v>9.2669200000000007E-2</v>
      </c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54" t="s">
        <v>133</v>
      </c>
      <c r="AT446" s="154" t="s">
        <v>129</v>
      </c>
      <c r="AU446" s="154" t="s">
        <v>82</v>
      </c>
      <c r="AY446" s="18" t="s">
        <v>127</v>
      </c>
      <c r="BE446" s="155">
        <f>IF(N446="základní",J446,0)</f>
        <v>11303.03</v>
      </c>
      <c r="BF446" s="155">
        <f>IF(N446="snížená",J446,0)</f>
        <v>0</v>
      </c>
      <c r="BG446" s="155">
        <f>IF(N446="zákl. přenesená",J446,0)</f>
        <v>0</v>
      </c>
      <c r="BH446" s="155">
        <f>IF(N446="sníž. přenesená",J446,0)</f>
        <v>0</v>
      </c>
      <c r="BI446" s="155">
        <f>IF(N446="nulová",J446,0)</f>
        <v>0</v>
      </c>
      <c r="BJ446" s="18" t="s">
        <v>78</v>
      </c>
      <c r="BK446" s="155">
        <f>ROUND(I446*H446,2)</f>
        <v>11303.03</v>
      </c>
      <c r="BL446" s="18" t="s">
        <v>133</v>
      </c>
      <c r="BM446" s="154" t="s">
        <v>561</v>
      </c>
    </row>
    <row r="447" spans="1:65" s="13" customFormat="1" ht="10">
      <c r="B447" s="156"/>
      <c r="D447" s="157" t="s">
        <v>135</v>
      </c>
      <c r="E447" s="158" t="s">
        <v>1</v>
      </c>
      <c r="F447" s="159" t="s">
        <v>562</v>
      </c>
      <c r="H447" s="160">
        <v>6.5259999999999998</v>
      </c>
      <c r="L447" s="156"/>
      <c r="M447" s="161"/>
      <c r="N447" s="162"/>
      <c r="O447" s="162"/>
      <c r="P447" s="162"/>
      <c r="Q447" s="162"/>
      <c r="R447" s="162"/>
      <c r="S447" s="162"/>
      <c r="T447" s="163"/>
      <c r="AT447" s="158" t="s">
        <v>135</v>
      </c>
      <c r="AU447" s="158" t="s">
        <v>82</v>
      </c>
      <c r="AV447" s="13" t="s">
        <v>82</v>
      </c>
      <c r="AW447" s="13" t="s">
        <v>30</v>
      </c>
      <c r="AX447" s="13" t="s">
        <v>78</v>
      </c>
      <c r="AY447" s="158" t="s">
        <v>127</v>
      </c>
    </row>
    <row r="448" spans="1:65" s="2" customFormat="1" ht="37.75" customHeight="1">
      <c r="A448" s="30"/>
      <c r="B448" s="142"/>
      <c r="C448" s="143" t="s">
        <v>563</v>
      </c>
      <c r="D448" s="143" t="s">
        <v>129</v>
      </c>
      <c r="E448" s="144" t="s">
        <v>564</v>
      </c>
      <c r="F448" s="145" t="s">
        <v>565</v>
      </c>
      <c r="G448" s="146" t="s">
        <v>193</v>
      </c>
      <c r="H448" s="147">
        <v>5.09</v>
      </c>
      <c r="I448" s="148">
        <v>2430</v>
      </c>
      <c r="J448" s="148">
        <f>ROUND(I448*H448,2)</f>
        <v>12368.7</v>
      </c>
      <c r="K448" s="149"/>
      <c r="L448" s="31"/>
      <c r="M448" s="150" t="s">
        <v>1</v>
      </c>
      <c r="N448" s="151" t="s">
        <v>38</v>
      </c>
      <c r="O448" s="152">
        <v>1.2809999999999999</v>
      </c>
      <c r="P448" s="152">
        <f>O448*H448</f>
        <v>6.5202899999999993</v>
      </c>
      <c r="Q448" s="152">
        <v>8.7150000000000005E-2</v>
      </c>
      <c r="R448" s="152">
        <f>Q448*H448</f>
        <v>0.44359350000000003</v>
      </c>
      <c r="S448" s="152">
        <v>0</v>
      </c>
      <c r="T448" s="153">
        <f>S448*H448</f>
        <v>0</v>
      </c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R448" s="154" t="s">
        <v>133</v>
      </c>
      <c r="AT448" s="154" t="s">
        <v>129</v>
      </c>
      <c r="AU448" s="154" t="s">
        <v>82</v>
      </c>
      <c r="AY448" s="18" t="s">
        <v>127</v>
      </c>
      <c r="BE448" s="155">
        <f>IF(N448="základní",J448,0)</f>
        <v>12368.7</v>
      </c>
      <c r="BF448" s="155">
        <f>IF(N448="snížená",J448,0)</f>
        <v>0</v>
      </c>
      <c r="BG448" s="155">
        <f>IF(N448="zákl. přenesená",J448,0)</f>
        <v>0</v>
      </c>
      <c r="BH448" s="155">
        <f>IF(N448="sníž. přenesená",J448,0)</f>
        <v>0</v>
      </c>
      <c r="BI448" s="155">
        <f>IF(N448="nulová",J448,0)</f>
        <v>0</v>
      </c>
      <c r="BJ448" s="18" t="s">
        <v>78</v>
      </c>
      <c r="BK448" s="155">
        <f>ROUND(I448*H448,2)</f>
        <v>12368.7</v>
      </c>
      <c r="BL448" s="18" t="s">
        <v>133</v>
      </c>
      <c r="BM448" s="154" t="s">
        <v>566</v>
      </c>
    </row>
    <row r="449" spans="1:65" s="13" customFormat="1" ht="10">
      <c r="B449" s="156"/>
      <c r="D449" s="157" t="s">
        <v>135</v>
      </c>
      <c r="E449" s="158" t="s">
        <v>1</v>
      </c>
      <c r="F449" s="159" t="s">
        <v>567</v>
      </c>
      <c r="H449" s="160">
        <v>5.09</v>
      </c>
      <c r="L449" s="156"/>
      <c r="M449" s="161"/>
      <c r="N449" s="162"/>
      <c r="O449" s="162"/>
      <c r="P449" s="162"/>
      <c r="Q449" s="162"/>
      <c r="R449" s="162"/>
      <c r="S449" s="162"/>
      <c r="T449" s="163"/>
      <c r="AT449" s="158" t="s">
        <v>135</v>
      </c>
      <c r="AU449" s="158" t="s">
        <v>82</v>
      </c>
      <c r="AV449" s="13" t="s">
        <v>82</v>
      </c>
      <c r="AW449" s="13" t="s">
        <v>30</v>
      </c>
      <c r="AX449" s="13" t="s">
        <v>78</v>
      </c>
      <c r="AY449" s="158" t="s">
        <v>127</v>
      </c>
    </row>
    <row r="450" spans="1:65" s="12" customFormat="1" ht="22.75" customHeight="1">
      <c r="B450" s="130"/>
      <c r="D450" s="131" t="s">
        <v>72</v>
      </c>
      <c r="E450" s="140" t="s">
        <v>568</v>
      </c>
      <c r="F450" s="140" t="s">
        <v>569</v>
      </c>
      <c r="J450" s="141">
        <f>BK450</f>
        <v>124518.38</v>
      </c>
      <c r="L450" s="130"/>
      <c r="M450" s="134"/>
      <c r="N450" s="135"/>
      <c r="O450" s="135"/>
      <c r="P450" s="136">
        <f>SUM(P451:P455)</f>
        <v>168.55375000000001</v>
      </c>
      <c r="Q450" s="135"/>
      <c r="R450" s="136">
        <f>SUM(R451:R455)</f>
        <v>0</v>
      </c>
      <c r="S450" s="135"/>
      <c r="T450" s="137">
        <f>SUM(T451:T455)</f>
        <v>0</v>
      </c>
      <c r="AR450" s="131" t="s">
        <v>78</v>
      </c>
      <c r="AT450" s="138" t="s">
        <v>72</v>
      </c>
      <c r="AU450" s="138" t="s">
        <v>78</v>
      </c>
      <c r="AY450" s="131" t="s">
        <v>127</v>
      </c>
      <c r="BK450" s="139">
        <f>SUM(BK451:BK455)</f>
        <v>124518.38</v>
      </c>
    </row>
    <row r="451" spans="1:65" s="2" customFormat="1" ht="24.15" customHeight="1">
      <c r="A451" s="30"/>
      <c r="B451" s="142"/>
      <c r="C451" s="143" t="s">
        <v>570</v>
      </c>
      <c r="D451" s="143" t="s">
        <v>129</v>
      </c>
      <c r="E451" s="144" t="s">
        <v>571</v>
      </c>
      <c r="F451" s="145" t="s">
        <v>572</v>
      </c>
      <c r="G451" s="146" t="s">
        <v>573</v>
      </c>
      <c r="H451" s="147">
        <v>37.75</v>
      </c>
      <c r="I451" s="148">
        <v>1750</v>
      </c>
      <c r="J451" s="148">
        <f>ROUND(I451*H451,2)</f>
        <v>66062.5</v>
      </c>
      <c r="K451" s="149"/>
      <c r="L451" s="31"/>
      <c r="M451" s="150" t="s">
        <v>1</v>
      </c>
      <c r="N451" s="151" t="s">
        <v>38</v>
      </c>
      <c r="O451" s="152">
        <v>4.25</v>
      </c>
      <c r="P451" s="152">
        <f>O451*H451</f>
        <v>160.4375</v>
      </c>
      <c r="Q451" s="152">
        <v>0</v>
      </c>
      <c r="R451" s="152">
        <f>Q451*H451</f>
        <v>0</v>
      </c>
      <c r="S451" s="152">
        <v>0</v>
      </c>
      <c r="T451" s="153">
        <f>S451*H451</f>
        <v>0</v>
      </c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R451" s="154" t="s">
        <v>133</v>
      </c>
      <c r="AT451" s="154" t="s">
        <v>129</v>
      </c>
      <c r="AU451" s="154" t="s">
        <v>82</v>
      </c>
      <c r="AY451" s="18" t="s">
        <v>127</v>
      </c>
      <c r="BE451" s="155">
        <f>IF(N451="základní",J451,0)</f>
        <v>66062.5</v>
      </c>
      <c r="BF451" s="155">
        <f>IF(N451="snížená",J451,0)</f>
        <v>0</v>
      </c>
      <c r="BG451" s="155">
        <f>IF(N451="zákl. přenesená",J451,0)</f>
        <v>0</v>
      </c>
      <c r="BH451" s="155">
        <f>IF(N451="sníž. přenesená",J451,0)</f>
        <v>0</v>
      </c>
      <c r="BI451" s="155">
        <f>IF(N451="nulová",J451,0)</f>
        <v>0</v>
      </c>
      <c r="BJ451" s="18" t="s">
        <v>78</v>
      </c>
      <c r="BK451" s="155">
        <f>ROUND(I451*H451,2)</f>
        <v>66062.5</v>
      </c>
      <c r="BL451" s="18" t="s">
        <v>133</v>
      </c>
      <c r="BM451" s="154" t="s">
        <v>574</v>
      </c>
    </row>
    <row r="452" spans="1:65" s="2" customFormat="1" ht="24.15" customHeight="1">
      <c r="A452" s="30"/>
      <c r="B452" s="142"/>
      <c r="C452" s="143" t="s">
        <v>575</v>
      </c>
      <c r="D452" s="143" t="s">
        <v>129</v>
      </c>
      <c r="E452" s="144" t="s">
        <v>576</v>
      </c>
      <c r="F452" s="145" t="s">
        <v>577</v>
      </c>
      <c r="G452" s="146" t="s">
        <v>573</v>
      </c>
      <c r="H452" s="147">
        <v>37.75</v>
      </c>
      <c r="I452" s="148">
        <v>304</v>
      </c>
      <c r="J452" s="148">
        <f>ROUND(I452*H452,2)</f>
        <v>11476</v>
      </c>
      <c r="K452" s="149"/>
      <c r="L452" s="31"/>
      <c r="M452" s="150" t="s">
        <v>1</v>
      </c>
      <c r="N452" s="151" t="s">
        <v>38</v>
      </c>
      <c r="O452" s="152">
        <v>0.125</v>
      </c>
      <c r="P452" s="152">
        <f>O452*H452</f>
        <v>4.71875</v>
      </c>
      <c r="Q452" s="152">
        <v>0</v>
      </c>
      <c r="R452" s="152">
        <f>Q452*H452</f>
        <v>0</v>
      </c>
      <c r="S452" s="152">
        <v>0</v>
      </c>
      <c r="T452" s="153">
        <f>S452*H452</f>
        <v>0</v>
      </c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R452" s="154" t="s">
        <v>133</v>
      </c>
      <c r="AT452" s="154" t="s">
        <v>129</v>
      </c>
      <c r="AU452" s="154" t="s">
        <v>82</v>
      </c>
      <c r="AY452" s="18" t="s">
        <v>127</v>
      </c>
      <c r="BE452" s="155">
        <f>IF(N452="základní",J452,0)</f>
        <v>11476</v>
      </c>
      <c r="BF452" s="155">
        <f>IF(N452="snížená",J452,0)</f>
        <v>0</v>
      </c>
      <c r="BG452" s="155">
        <f>IF(N452="zákl. přenesená",J452,0)</f>
        <v>0</v>
      </c>
      <c r="BH452" s="155">
        <f>IF(N452="sníž. přenesená",J452,0)</f>
        <v>0</v>
      </c>
      <c r="BI452" s="155">
        <f>IF(N452="nulová",J452,0)</f>
        <v>0</v>
      </c>
      <c r="BJ452" s="18" t="s">
        <v>78</v>
      </c>
      <c r="BK452" s="155">
        <f>ROUND(I452*H452,2)</f>
        <v>11476</v>
      </c>
      <c r="BL452" s="18" t="s">
        <v>133</v>
      </c>
      <c r="BM452" s="154" t="s">
        <v>578</v>
      </c>
    </row>
    <row r="453" spans="1:65" s="2" customFormat="1" ht="24.15" customHeight="1">
      <c r="A453" s="30"/>
      <c r="B453" s="142"/>
      <c r="C453" s="143" t="s">
        <v>579</v>
      </c>
      <c r="D453" s="143" t="s">
        <v>129</v>
      </c>
      <c r="E453" s="144" t="s">
        <v>580</v>
      </c>
      <c r="F453" s="145" t="s">
        <v>581</v>
      </c>
      <c r="G453" s="146" t="s">
        <v>573</v>
      </c>
      <c r="H453" s="147">
        <v>566.25</v>
      </c>
      <c r="I453" s="148">
        <v>13.3</v>
      </c>
      <c r="J453" s="148">
        <f>ROUND(I453*H453,2)</f>
        <v>7531.13</v>
      </c>
      <c r="K453" s="149"/>
      <c r="L453" s="31"/>
      <c r="M453" s="150" t="s">
        <v>1</v>
      </c>
      <c r="N453" s="151" t="s">
        <v>38</v>
      </c>
      <c r="O453" s="152">
        <v>6.0000000000000001E-3</v>
      </c>
      <c r="P453" s="152">
        <f>O453*H453</f>
        <v>3.3975</v>
      </c>
      <c r="Q453" s="152">
        <v>0</v>
      </c>
      <c r="R453" s="152">
        <f>Q453*H453</f>
        <v>0</v>
      </c>
      <c r="S453" s="152">
        <v>0</v>
      </c>
      <c r="T453" s="153">
        <f>S453*H453</f>
        <v>0</v>
      </c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R453" s="154" t="s">
        <v>133</v>
      </c>
      <c r="AT453" s="154" t="s">
        <v>129</v>
      </c>
      <c r="AU453" s="154" t="s">
        <v>82</v>
      </c>
      <c r="AY453" s="18" t="s">
        <v>127</v>
      </c>
      <c r="BE453" s="155">
        <f>IF(N453="základní",J453,0)</f>
        <v>7531.13</v>
      </c>
      <c r="BF453" s="155">
        <f>IF(N453="snížená",J453,0)</f>
        <v>0</v>
      </c>
      <c r="BG453" s="155">
        <f>IF(N453="zákl. přenesená",J453,0)</f>
        <v>0</v>
      </c>
      <c r="BH453" s="155">
        <f>IF(N453="sníž. přenesená",J453,0)</f>
        <v>0</v>
      </c>
      <c r="BI453" s="155">
        <f>IF(N453="nulová",J453,0)</f>
        <v>0</v>
      </c>
      <c r="BJ453" s="18" t="s">
        <v>78</v>
      </c>
      <c r="BK453" s="155">
        <f>ROUND(I453*H453,2)</f>
        <v>7531.13</v>
      </c>
      <c r="BL453" s="18" t="s">
        <v>133</v>
      </c>
      <c r="BM453" s="154" t="s">
        <v>582</v>
      </c>
    </row>
    <row r="454" spans="1:65" s="13" customFormat="1" ht="10">
      <c r="B454" s="156"/>
      <c r="D454" s="157" t="s">
        <v>135</v>
      </c>
      <c r="E454" s="158" t="s">
        <v>1</v>
      </c>
      <c r="F454" s="159" t="s">
        <v>583</v>
      </c>
      <c r="H454" s="160">
        <v>566.25</v>
      </c>
      <c r="L454" s="156"/>
      <c r="M454" s="161"/>
      <c r="N454" s="162"/>
      <c r="O454" s="162"/>
      <c r="P454" s="162"/>
      <c r="Q454" s="162"/>
      <c r="R454" s="162"/>
      <c r="S454" s="162"/>
      <c r="T454" s="163"/>
      <c r="AT454" s="158" t="s">
        <v>135</v>
      </c>
      <c r="AU454" s="158" t="s">
        <v>82</v>
      </c>
      <c r="AV454" s="13" t="s">
        <v>82</v>
      </c>
      <c r="AW454" s="13" t="s">
        <v>30</v>
      </c>
      <c r="AX454" s="13" t="s">
        <v>78</v>
      </c>
      <c r="AY454" s="158" t="s">
        <v>127</v>
      </c>
    </row>
    <row r="455" spans="1:65" s="2" customFormat="1" ht="33" customHeight="1">
      <c r="A455" s="30"/>
      <c r="B455" s="142"/>
      <c r="C455" s="143" t="s">
        <v>584</v>
      </c>
      <c r="D455" s="143" t="s">
        <v>129</v>
      </c>
      <c r="E455" s="144" t="s">
        <v>585</v>
      </c>
      <c r="F455" s="145" t="s">
        <v>586</v>
      </c>
      <c r="G455" s="146" t="s">
        <v>573</v>
      </c>
      <c r="H455" s="147">
        <v>37.75</v>
      </c>
      <c r="I455" s="148">
        <v>1045</v>
      </c>
      <c r="J455" s="148">
        <f>ROUND(I455*H455,2)</f>
        <v>39448.75</v>
      </c>
      <c r="K455" s="149"/>
      <c r="L455" s="31"/>
      <c r="M455" s="150" t="s">
        <v>1</v>
      </c>
      <c r="N455" s="151" t="s">
        <v>38</v>
      </c>
      <c r="O455" s="152">
        <v>0</v>
      </c>
      <c r="P455" s="152">
        <f>O455*H455</f>
        <v>0</v>
      </c>
      <c r="Q455" s="152">
        <v>0</v>
      </c>
      <c r="R455" s="152">
        <f>Q455*H455</f>
        <v>0</v>
      </c>
      <c r="S455" s="152">
        <v>0</v>
      </c>
      <c r="T455" s="153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54" t="s">
        <v>133</v>
      </c>
      <c r="AT455" s="154" t="s">
        <v>129</v>
      </c>
      <c r="AU455" s="154" t="s">
        <v>82</v>
      </c>
      <c r="AY455" s="18" t="s">
        <v>127</v>
      </c>
      <c r="BE455" s="155">
        <f>IF(N455="základní",J455,0)</f>
        <v>39448.75</v>
      </c>
      <c r="BF455" s="155">
        <f>IF(N455="snížená",J455,0)</f>
        <v>0</v>
      </c>
      <c r="BG455" s="155">
        <f>IF(N455="zákl. přenesená",J455,0)</f>
        <v>0</v>
      </c>
      <c r="BH455" s="155">
        <f>IF(N455="sníž. přenesená",J455,0)</f>
        <v>0</v>
      </c>
      <c r="BI455" s="155">
        <f>IF(N455="nulová",J455,0)</f>
        <v>0</v>
      </c>
      <c r="BJ455" s="18" t="s">
        <v>78</v>
      </c>
      <c r="BK455" s="155">
        <f>ROUND(I455*H455,2)</f>
        <v>39448.75</v>
      </c>
      <c r="BL455" s="18" t="s">
        <v>133</v>
      </c>
      <c r="BM455" s="154" t="s">
        <v>587</v>
      </c>
    </row>
    <row r="456" spans="1:65" s="12" customFormat="1" ht="22.75" customHeight="1">
      <c r="B456" s="130"/>
      <c r="D456" s="131" t="s">
        <v>72</v>
      </c>
      <c r="E456" s="140" t="s">
        <v>588</v>
      </c>
      <c r="F456" s="140" t="s">
        <v>589</v>
      </c>
      <c r="J456" s="141">
        <f>BK456</f>
        <v>105193.63</v>
      </c>
      <c r="L456" s="130"/>
      <c r="M456" s="134"/>
      <c r="N456" s="135"/>
      <c r="O456" s="135"/>
      <c r="P456" s="136">
        <f>P457</f>
        <v>73.198194000000001</v>
      </c>
      <c r="Q456" s="135"/>
      <c r="R456" s="136">
        <f>R457</f>
        <v>0</v>
      </c>
      <c r="S456" s="135"/>
      <c r="T456" s="137">
        <f>T457</f>
        <v>0</v>
      </c>
      <c r="AR456" s="131" t="s">
        <v>78</v>
      </c>
      <c r="AT456" s="138" t="s">
        <v>72</v>
      </c>
      <c r="AU456" s="138" t="s">
        <v>78</v>
      </c>
      <c r="AY456" s="131" t="s">
        <v>127</v>
      </c>
      <c r="BK456" s="139">
        <f>BK457</f>
        <v>105193.63</v>
      </c>
    </row>
    <row r="457" spans="1:65" s="2" customFormat="1" ht="21.75" customHeight="1">
      <c r="A457" s="30"/>
      <c r="B457" s="142"/>
      <c r="C457" s="143" t="s">
        <v>590</v>
      </c>
      <c r="D457" s="143" t="s">
        <v>129</v>
      </c>
      <c r="E457" s="144" t="s">
        <v>591</v>
      </c>
      <c r="F457" s="145" t="s">
        <v>592</v>
      </c>
      <c r="G457" s="146" t="s">
        <v>573</v>
      </c>
      <c r="H457" s="147">
        <v>230.18299999999999</v>
      </c>
      <c r="I457" s="148">
        <v>457</v>
      </c>
      <c r="J457" s="148">
        <f>ROUND(I457*H457,2)</f>
        <v>105193.63</v>
      </c>
      <c r="K457" s="149"/>
      <c r="L457" s="31"/>
      <c r="M457" s="150" t="s">
        <v>1</v>
      </c>
      <c r="N457" s="151" t="s">
        <v>38</v>
      </c>
      <c r="O457" s="152">
        <v>0.318</v>
      </c>
      <c r="P457" s="152">
        <f>O457*H457</f>
        <v>73.198194000000001</v>
      </c>
      <c r="Q457" s="152">
        <v>0</v>
      </c>
      <c r="R457" s="152">
        <f>Q457*H457</f>
        <v>0</v>
      </c>
      <c r="S457" s="152">
        <v>0</v>
      </c>
      <c r="T457" s="153">
        <f>S457*H457</f>
        <v>0</v>
      </c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R457" s="154" t="s">
        <v>133</v>
      </c>
      <c r="AT457" s="154" t="s">
        <v>129</v>
      </c>
      <c r="AU457" s="154" t="s">
        <v>82</v>
      </c>
      <c r="AY457" s="18" t="s">
        <v>127</v>
      </c>
      <c r="BE457" s="155">
        <f>IF(N457="základní",J457,0)</f>
        <v>105193.63</v>
      </c>
      <c r="BF457" s="155">
        <f>IF(N457="snížená",J457,0)</f>
        <v>0</v>
      </c>
      <c r="BG457" s="155">
        <f>IF(N457="zákl. přenesená",J457,0)</f>
        <v>0</v>
      </c>
      <c r="BH457" s="155">
        <f>IF(N457="sníž. přenesená",J457,0)</f>
        <v>0</v>
      </c>
      <c r="BI457" s="155">
        <f>IF(N457="nulová",J457,0)</f>
        <v>0</v>
      </c>
      <c r="BJ457" s="18" t="s">
        <v>78</v>
      </c>
      <c r="BK457" s="155">
        <f>ROUND(I457*H457,2)</f>
        <v>105193.63</v>
      </c>
      <c r="BL457" s="18" t="s">
        <v>133</v>
      </c>
      <c r="BM457" s="154" t="s">
        <v>593</v>
      </c>
    </row>
    <row r="458" spans="1:65" s="12" customFormat="1" ht="25.9" customHeight="1">
      <c r="B458" s="130"/>
      <c r="D458" s="131" t="s">
        <v>72</v>
      </c>
      <c r="E458" s="132" t="s">
        <v>594</v>
      </c>
      <c r="F458" s="132" t="s">
        <v>595</v>
      </c>
      <c r="J458" s="133">
        <f>BK458</f>
        <v>1708936.03</v>
      </c>
      <c r="L458" s="130"/>
      <c r="M458" s="134"/>
      <c r="N458" s="135"/>
      <c r="O458" s="135"/>
      <c r="P458" s="136">
        <f>P459+P544+P548+P555+P587+P590</f>
        <v>205.46805799999998</v>
      </c>
      <c r="Q458" s="135"/>
      <c r="R458" s="136">
        <f>R459+R544+R548+R555+R587+R590</f>
        <v>2.4050821600000001</v>
      </c>
      <c r="S458" s="135"/>
      <c r="T458" s="137">
        <f>T459+T544+T548+T555+T587+T590</f>
        <v>0.43612600000000001</v>
      </c>
      <c r="AR458" s="131" t="s">
        <v>82</v>
      </c>
      <c r="AT458" s="138" t="s">
        <v>72</v>
      </c>
      <c r="AU458" s="138" t="s">
        <v>73</v>
      </c>
      <c r="AY458" s="131" t="s">
        <v>127</v>
      </c>
      <c r="BK458" s="139">
        <f>BK459+BK544+BK548+BK555+BK587+BK590</f>
        <v>1708936.03</v>
      </c>
    </row>
    <row r="459" spans="1:65" s="12" customFormat="1" ht="22.75" customHeight="1">
      <c r="B459" s="130"/>
      <c r="D459" s="131" t="s">
        <v>72</v>
      </c>
      <c r="E459" s="140" t="s">
        <v>596</v>
      </c>
      <c r="F459" s="140" t="s">
        <v>597</v>
      </c>
      <c r="J459" s="141">
        <f>BK459</f>
        <v>141502.04</v>
      </c>
      <c r="L459" s="130"/>
      <c r="M459" s="134"/>
      <c r="N459" s="135"/>
      <c r="O459" s="135"/>
      <c r="P459" s="136">
        <f>SUM(P460:P543)</f>
        <v>92.806822000000011</v>
      </c>
      <c r="Q459" s="135"/>
      <c r="R459" s="136">
        <f>SUM(R460:R543)</f>
        <v>1.5134634</v>
      </c>
      <c r="S459" s="135"/>
      <c r="T459" s="137">
        <f>SUM(T460:T543)</f>
        <v>0.36412600000000001</v>
      </c>
      <c r="AR459" s="131" t="s">
        <v>82</v>
      </c>
      <c r="AT459" s="138" t="s">
        <v>72</v>
      </c>
      <c r="AU459" s="138" t="s">
        <v>78</v>
      </c>
      <c r="AY459" s="131" t="s">
        <v>127</v>
      </c>
      <c r="BK459" s="139">
        <f>SUM(BK460:BK543)</f>
        <v>141502.04</v>
      </c>
    </row>
    <row r="460" spans="1:65" s="2" customFormat="1" ht="24.15" customHeight="1">
      <c r="A460" s="30"/>
      <c r="B460" s="142"/>
      <c r="C460" s="143" t="s">
        <v>598</v>
      </c>
      <c r="D460" s="143" t="s">
        <v>129</v>
      </c>
      <c r="E460" s="144" t="s">
        <v>599</v>
      </c>
      <c r="F460" s="145" t="s">
        <v>600</v>
      </c>
      <c r="G460" s="146" t="s">
        <v>132</v>
      </c>
      <c r="H460" s="147">
        <v>2.6339999999999999</v>
      </c>
      <c r="I460" s="148">
        <v>2849</v>
      </c>
      <c r="J460" s="148">
        <f>ROUND(I460*H460,2)</f>
        <v>7504.27</v>
      </c>
      <c r="K460" s="149"/>
      <c r="L460" s="31"/>
      <c r="M460" s="150" t="s">
        <v>1</v>
      </c>
      <c r="N460" s="151" t="s">
        <v>38</v>
      </c>
      <c r="O460" s="152">
        <v>3.4</v>
      </c>
      <c r="P460" s="152">
        <f>O460*H460</f>
        <v>8.9555999999999987</v>
      </c>
      <c r="Q460" s="152">
        <v>0</v>
      </c>
      <c r="R460" s="152">
        <f>Q460*H460</f>
        <v>0</v>
      </c>
      <c r="S460" s="152">
        <v>0</v>
      </c>
      <c r="T460" s="153">
        <f>S460*H460</f>
        <v>0</v>
      </c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R460" s="154" t="s">
        <v>215</v>
      </c>
      <c r="AT460" s="154" t="s">
        <v>129</v>
      </c>
      <c r="AU460" s="154" t="s">
        <v>82</v>
      </c>
      <c r="AY460" s="18" t="s">
        <v>127</v>
      </c>
      <c r="BE460" s="155">
        <f>IF(N460="základní",J460,0)</f>
        <v>7504.27</v>
      </c>
      <c r="BF460" s="155">
        <f>IF(N460="snížená",J460,0)</f>
        <v>0</v>
      </c>
      <c r="BG460" s="155">
        <f>IF(N460="zákl. přenesená",J460,0)</f>
        <v>0</v>
      </c>
      <c r="BH460" s="155">
        <f>IF(N460="sníž. přenesená",J460,0)</f>
        <v>0</v>
      </c>
      <c r="BI460" s="155">
        <f>IF(N460="nulová",J460,0)</f>
        <v>0</v>
      </c>
      <c r="BJ460" s="18" t="s">
        <v>78</v>
      </c>
      <c r="BK460" s="155">
        <f>ROUND(I460*H460,2)</f>
        <v>7504.27</v>
      </c>
      <c r="BL460" s="18" t="s">
        <v>215</v>
      </c>
      <c r="BM460" s="154" t="s">
        <v>601</v>
      </c>
    </row>
    <row r="461" spans="1:65" s="13" customFormat="1" ht="10">
      <c r="B461" s="156"/>
      <c r="D461" s="157" t="s">
        <v>135</v>
      </c>
      <c r="E461" s="158" t="s">
        <v>1</v>
      </c>
      <c r="F461" s="159" t="s">
        <v>602</v>
      </c>
      <c r="H461" s="160">
        <v>2.6339999999999999</v>
      </c>
      <c r="L461" s="156"/>
      <c r="M461" s="161"/>
      <c r="N461" s="162"/>
      <c r="O461" s="162"/>
      <c r="P461" s="162"/>
      <c r="Q461" s="162"/>
      <c r="R461" s="162"/>
      <c r="S461" s="162"/>
      <c r="T461" s="163"/>
      <c r="AT461" s="158" t="s">
        <v>135</v>
      </c>
      <c r="AU461" s="158" t="s">
        <v>82</v>
      </c>
      <c r="AV461" s="13" t="s">
        <v>82</v>
      </c>
      <c r="AW461" s="13" t="s">
        <v>30</v>
      </c>
      <c r="AX461" s="13" t="s">
        <v>78</v>
      </c>
      <c r="AY461" s="158" t="s">
        <v>127</v>
      </c>
    </row>
    <row r="462" spans="1:65" s="2" customFormat="1" ht="24.15" customHeight="1">
      <c r="A462" s="30"/>
      <c r="B462" s="142"/>
      <c r="C462" s="143" t="s">
        <v>603</v>
      </c>
      <c r="D462" s="143" t="s">
        <v>129</v>
      </c>
      <c r="E462" s="144" t="s">
        <v>604</v>
      </c>
      <c r="F462" s="145" t="s">
        <v>605</v>
      </c>
      <c r="G462" s="146" t="s">
        <v>263</v>
      </c>
      <c r="H462" s="147">
        <v>4</v>
      </c>
      <c r="I462" s="148">
        <v>12000</v>
      </c>
      <c r="J462" s="148">
        <f>ROUND(I462*H462,2)</f>
        <v>48000</v>
      </c>
      <c r="K462" s="149"/>
      <c r="L462" s="31"/>
      <c r="M462" s="150" t="s">
        <v>1</v>
      </c>
      <c r="N462" s="151" t="s">
        <v>38</v>
      </c>
      <c r="O462" s="152">
        <v>0.69199999999999995</v>
      </c>
      <c r="P462" s="152">
        <f>O462*H462</f>
        <v>2.7679999999999998</v>
      </c>
      <c r="Q462" s="152">
        <v>0</v>
      </c>
      <c r="R462" s="152">
        <f>Q462*H462</f>
        <v>0</v>
      </c>
      <c r="S462" s="152">
        <v>0</v>
      </c>
      <c r="T462" s="153">
        <f>S462*H462</f>
        <v>0</v>
      </c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R462" s="154" t="s">
        <v>215</v>
      </c>
      <c r="AT462" s="154" t="s">
        <v>129</v>
      </c>
      <c r="AU462" s="154" t="s">
        <v>82</v>
      </c>
      <c r="AY462" s="18" t="s">
        <v>127</v>
      </c>
      <c r="BE462" s="155">
        <f>IF(N462="základní",J462,0)</f>
        <v>48000</v>
      </c>
      <c r="BF462" s="155">
        <f>IF(N462="snížená",J462,0)</f>
        <v>0</v>
      </c>
      <c r="BG462" s="155">
        <f>IF(N462="zákl. přenesená",J462,0)</f>
        <v>0</v>
      </c>
      <c r="BH462" s="155">
        <f>IF(N462="sníž. přenesená",J462,0)</f>
        <v>0</v>
      </c>
      <c r="BI462" s="155">
        <f>IF(N462="nulová",J462,0)</f>
        <v>0</v>
      </c>
      <c r="BJ462" s="18" t="s">
        <v>78</v>
      </c>
      <c r="BK462" s="155">
        <f>ROUND(I462*H462,2)</f>
        <v>48000</v>
      </c>
      <c r="BL462" s="18" t="s">
        <v>215</v>
      </c>
      <c r="BM462" s="154" t="s">
        <v>606</v>
      </c>
    </row>
    <row r="463" spans="1:65" s="2" customFormat="1" ht="33" customHeight="1">
      <c r="A463" s="30"/>
      <c r="B463" s="142"/>
      <c r="C463" s="143" t="s">
        <v>607</v>
      </c>
      <c r="D463" s="143" t="s">
        <v>129</v>
      </c>
      <c r="E463" s="144" t="s">
        <v>608</v>
      </c>
      <c r="F463" s="145" t="s">
        <v>609</v>
      </c>
      <c r="G463" s="146" t="s">
        <v>132</v>
      </c>
      <c r="H463" s="147">
        <v>2.6240000000000001</v>
      </c>
      <c r="I463" s="148">
        <v>1082</v>
      </c>
      <c r="J463" s="148">
        <f>ROUND(I463*H463,2)</f>
        <v>2839.17</v>
      </c>
      <c r="K463" s="149"/>
      <c r="L463" s="31"/>
      <c r="M463" s="150" t="s">
        <v>1</v>
      </c>
      <c r="N463" s="151" t="s">
        <v>38</v>
      </c>
      <c r="O463" s="152">
        <v>1.56</v>
      </c>
      <c r="P463" s="152">
        <f>O463*H463</f>
        <v>4.0934400000000002</v>
      </c>
      <c r="Q463" s="152">
        <v>1.08E-3</v>
      </c>
      <c r="R463" s="152">
        <f>Q463*H463</f>
        <v>2.8339200000000002E-3</v>
      </c>
      <c r="S463" s="152">
        <v>0</v>
      </c>
      <c r="T463" s="153">
        <f>S463*H463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54" t="s">
        <v>215</v>
      </c>
      <c r="AT463" s="154" t="s">
        <v>129</v>
      </c>
      <c r="AU463" s="154" t="s">
        <v>82</v>
      </c>
      <c r="AY463" s="18" t="s">
        <v>127</v>
      </c>
      <c r="BE463" s="155">
        <f>IF(N463="základní",J463,0)</f>
        <v>2839.17</v>
      </c>
      <c r="BF463" s="155">
        <f>IF(N463="snížená",J463,0)</f>
        <v>0</v>
      </c>
      <c r="BG463" s="155">
        <f>IF(N463="zákl. přenesená",J463,0)</f>
        <v>0</v>
      </c>
      <c r="BH463" s="155">
        <f>IF(N463="sníž. přenesená",J463,0)</f>
        <v>0</v>
      </c>
      <c r="BI463" s="155">
        <f>IF(N463="nulová",J463,0)</f>
        <v>0</v>
      </c>
      <c r="BJ463" s="18" t="s">
        <v>78</v>
      </c>
      <c r="BK463" s="155">
        <f>ROUND(I463*H463,2)</f>
        <v>2839.17</v>
      </c>
      <c r="BL463" s="18" t="s">
        <v>215</v>
      </c>
      <c r="BM463" s="154" t="s">
        <v>610</v>
      </c>
    </row>
    <row r="464" spans="1:65" s="13" customFormat="1" ht="10">
      <c r="B464" s="156"/>
      <c r="D464" s="157" t="s">
        <v>135</v>
      </c>
      <c r="E464" s="158" t="s">
        <v>1</v>
      </c>
      <c r="F464" s="159" t="s">
        <v>611</v>
      </c>
      <c r="H464" s="160">
        <v>2.6240000000000001</v>
      </c>
      <c r="L464" s="156"/>
      <c r="M464" s="161"/>
      <c r="N464" s="162"/>
      <c r="O464" s="162"/>
      <c r="P464" s="162"/>
      <c r="Q464" s="162"/>
      <c r="R464" s="162"/>
      <c r="S464" s="162"/>
      <c r="T464" s="163"/>
      <c r="AT464" s="158" t="s">
        <v>135</v>
      </c>
      <c r="AU464" s="158" t="s">
        <v>82</v>
      </c>
      <c r="AV464" s="13" t="s">
        <v>82</v>
      </c>
      <c r="AW464" s="13" t="s">
        <v>30</v>
      </c>
      <c r="AX464" s="13" t="s">
        <v>78</v>
      </c>
      <c r="AY464" s="158" t="s">
        <v>127</v>
      </c>
    </row>
    <row r="465" spans="1:65" s="2" customFormat="1" ht="16.5" customHeight="1">
      <c r="A465" s="30"/>
      <c r="B465" s="142"/>
      <c r="C465" s="143" t="s">
        <v>612</v>
      </c>
      <c r="D465" s="143" t="s">
        <v>129</v>
      </c>
      <c r="E465" s="144" t="s">
        <v>613</v>
      </c>
      <c r="F465" s="145" t="s">
        <v>614</v>
      </c>
      <c r="G465" s="146" t="s">
        <v>147</v>
      </c>
      <c r="H465" s="147">
        <v>26.009</v>
      </c>
      <c r="I465" s="148">
        <v>47.5</v>
      </c>
      <c r="J465" s="148">
        <f>ROUND(I465*H465,2)</f>
        <v>1235.43</v>
      </c>
      <c r="K465" s="149"/>
      <c r="L465" s="31"/>
      <c r="M465" s="150" t="s">
        <v>1</v>
      </c>
      <c r="N465" s="151" t="s">
        <v>38</v>
      </c>
      <c r="O465" s="152">
        <v>0.10199999999999999</v>
      </c>
      <c r="P465" s="152">
        <f>O465*H465</f>
        <v>2.6529179999999997</v>
      </c>
      <c r="Q465" s="152">
        <v>0</v>
      </c>
      <c r="R465" s="152">
        <f>Q465*H465</f>
        <v>0</v>
      </c>
      <c r="S465" s="152">
        <v>1.4E-2</v>
      </c>
      <c r="T465" s="153">
        <f>S465*H465</f>
        <v>0.36412600000000001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54" t="s">
        <v>215</v>
      </c>
      <c r="AT465" s="154" t="s">
        <v>129</v>
      </c>
      <c r="AU465" s="154" t="s">
        <v>82</v>
      </c>
      <c r="AY465" s="18" t="s">
        <v>127</v>
      </c>
      <c r="BE465" s="155">
        <f>IF(N465="základní",J465,0)</f>
        <v>1235.43</v>
      </c>
      <c r="BF465" s="155">
        <f>IF(N465="snížená",J465,0)</f>
        <v>0</v>
      </c>
      <c r="BG465" s="155">
        <f>IF(N465="zákl. přenesená",J465,0)</f>
        <v>0</v>
      </c>
      <c r="BH465" s="155">
        <f>IF(N465="sníž. přenesená",J465,0)</f>
        <v>0</v>
      </c>
      <c r="BI465" s="155">
        <f>IF(N465="nulová",J465,0)</f>
        <v>0</v>
      </c>
      <c r="BJ465" s="18" t="s">
        <v>78</v>
      </c>
      <c r="BK465" s="155">
        <f>ROUND(I465*H465,2)</f>
        <v>1235.43</v>
      </c>
      <c r="BL465" s="18" t="s">
        <v>215</v>
      </c>
      <c r="BM465" s="154" t="s">
        <v>615</v>
      </c>
    </row>
    <row r="466" spans="1:65" s="13" customFormat="1" ht="10">
      <c r="B466" s="156"/>
      <c r="D466" s="157" t="s">
        <v>135</v>
      </c>
      <c r="E466" s="158" t="s">
        <v>1</v>
      </c>
      <c r="F466" s="159" t="s">
        <v>616</v>
      </c>
      <c r="H466" s="160">
        <v>3.1139999999999999</v>
      </c>
      <c r="L466" s="156"/>
      <c r="M466" s="161"/>
      <c r="N466" s="162"/>
      <c r="O466" s="162"/>
      <c r="P466" s="162"/>
      <c r="Q466" s="162"/>
      <c r="R466" s="162"/>
      <c r="S466" s="162"/>
      <c r="T466" s="163"/>
      <c r="AT466" s="158" t="s">
        <v>135</v>
      </c>
      <c r="AU466" s="158" t="s">
        <v>82</v>
      </c>
      <c r="AV466" s="13" t="s">
        <v>82</v>
      </c>
      <c r="AW466" s="13" t="s">
        <v>30</v>
      </c>
      <c r="AX466" s="13" t="s">
        <v>73</v>
      </c>
      <c r="AY466" s="158" t="s">
        <v>127</v>
      </c>
    </row>
    <row r="467" spans="1:65" s="13" customFormat="1" ht="10">
      <c r="B467" s="156"/>
      <c r="D467" s="157" t="s">
        <v>135</v>
      </c>
      <c r="E467" s="158" t="s">
        <v>1</v>
      </c>
      <c r="F467" s="159" t="s">
        <v>617</v>
      </c>
      <c r="H467" s="160">
        <v>0.46600000000000003</v>
      </c>
      <c r="L467" s="156"/>
      <c r="M467" s="161"/>
      <c r="N467" s="162"/>
      <c r="O467" s="162"/>
      <c r="P467" s="162"/>
      <c r="Q467" s="162"/>
      <c r="R467" s="162"/>
      <c r="S467" s="162"/>
      <c r="T467" s="163"/>
      <c r="AT467" s="158" t="s">
        <v>135</v>
      </c>
      <c r="AU467" s="158" t="s">
        <v>82</v>
      </c>
      <c r="AV467" s="13" t="s">
        <v>82</v>
      </c>
      <c r="AW467" s="13" t="s">
        <v>30</v>
      </c>
      <c r="AX467" s="13" t="s">
        <v>73</v>
      </c>
      <c r="AY467" s="158" t="s">
        <v>127</v>
      </c>
    </row>
    <row r="468" spans="1:65" s="13" customFormat="1" ht="10">
      <c r="B468" s="156"/>
      <c r="D468" s="157" t="s">
        <v>135</v>
      </c>
      <c r="E468" s="158" t="s">
        <v>1</v>
      </c>
      <c r="F468" s="159" t="s">
        <v>618</v>
      </c>
      <c r="H468" s="160">
        <v>7.66</v>
      </c>
      <c r="L468" s="156"/>
      <c r="M468" s="161"/>
      <c r="N468" s="162"/>
      <c r="O468" s="162"/>
      <c r="P468" s="162"/>
      <c r="Q468" s="162"/>
      <c r="R468" s="162"/>
      <c r="S468" s="162"/>
      <c r="T468" s="163"/>
      <c r="AT468" s="158" t="s">
        <v>135</v>
      </c>
      <c r="AU468" s="158" t="s">
        <v>82</v>
      </c>
      <c r="AV468" s="13" t="s">
        <v>82</v>
      </c>
      <c r="AW468" s="13" t="s">
        <v>30</v>
      </c>
      <c r="AX468" s="13" t="s">
        <v>73</v>
      </c>
      <c r="AY468" s="158" t="s">
        <v>127</v>
      </c>
    </row>
    <row r="469" spans="1:65" s="13" customFormat="1" ht="10">
      <c r="B469" s="156"/>
      <c r="D469" s="157" t="s">
        <v>135</v>
      </c>
      <c r="E469" s="158" t="s">
        <v>1</v>
      </c>
      <c r="F469" s="159" t="s">
        <v>619</v>
      </c>
      <c r="H469" s="160">
        <v>7.0970000000000004</v>
      </c>
      <c r="L469" s="156"/>
      <c r="M469" s="161"/>
      <c r="N469" s="162"/>
      <c r="O469" s="162"/>
      <c r="P469" s="162"/>
      <c r="Q469" s="162"/>
      <c r="R469" s="162"/>
      <c r="S469" s="162"/>
      <c r="T469" s="163"/>
      <c r="AT469" s="158" t="s">
        <v>135</v>
      </c>
      <c r="AU469" s="158" t="s">
        <v>82</v>
      </c>
      <c r="AV469" s="13" t="s">
        <v>82</v>
      </c>
      <c r="AW469" s="13" t="s">
        <v>30</v>
      </c>
      <c r="AX469" s="13" t="s">
        <v>73</v>
      </c>
      <c r="AY469" s="158" t="s">
        <v>127</v>
      </c>
    </row>
    <row r="470" spans="1:65" s="13" customFormat="1" ht="10">
      <c r="B470" s="156"/>
      <c r="D470" s="157" t="s">
        <v>135</v>
      </c>
      <c r="E470" s="158" t="s">
        <v>1</v>
      </c>
      <c r="F470" s="159" t="s">
        <v>620</v>
      </c>
      <c r="H470" s="160">
        <v>7.6719999999999997</v>
      </c>
      <c r="L470" s="156"/>
      <c r="M470" s="161"/>
      <c r="N470" s="162"/>
      <c r="O470" s="162"/>
      <c r="P470" s="162"/>
      <c r="Q470" s="162"/>
      <c r="R470" s="162"/>
      <c r="S470" s="162"/>
      <c r="T470" s="163"/>
      <c r="AT470" s="158" t="s">
        <v>135</v>
      </c>
      <c r="AU470" s="158" t="s">
        <v>82</v>
      </c>
      <c r="AV470" s="13" t="s">
        <v>82</v>
      </c>
      <c r="AW470" s="13" t="s">
        <v>30</v>
      </c>
      <c r="AX470" s="13" t="s">
        <v>73</v>
      </c>
      <c r="AY470" s="158" t="s">
        <v>127</v>
      </c>
    </row>
    <row r="471" spans="1:65" s="15" customFormat="1" ht="10">
      <c r="B471" s="170"/>
      <c r="D471" s="157" t="s">
        <v>135</v>
      </c>
      <c r="E471" s="171" t="s">
        <v>1</v>
      </c>
      <c r="F471" s="172" t="s">
        <v>141</v>
      </c>
      <c r="H471" s="173">
        <v>26.009</v>
      </c>
      <c r="L471" s="170"/>
      <c r="M471" s="174"/>
      <c r="N471" s="175"/>
      <c r="O471" s="175"/>
      <c r="P471" s="175"/>
      <c r="Q471" s="175"/>
      <c r="R471" s="175"/>
      <c r="S471" s="175"/>
      <c r="T471" s="176"/>
      <c r="AT471" s="171" t="s">
        <v>135</v>
      </c>
      <c r="AU471" s="171" t="s">
        <v>82</v>
      </c>
      <c r="AV471" s="15" t="s">
        <v>133</v>
      </c>
      <c r="AW471" s="15" t="s">
        <v>30</v>
      </c>
      <c r="AX471" s="15" t="s">
        <v>78</v>
      </c>
      <c r="AY471" s="171" t="s">
        <v>127</v>
      </c>
    </row>
    <row r="472" spans="1:65" s="2" customFormat="1" ht="33" customHeight="1">
      <c r="A472" s="30"/>
      <c r="B472" s="142"/>
      <c r="C472" s="143" t="s">
        <v>621</v>
      </c>
      <c r="D472" s="143" t="s">
        <v>129</v>
      </c>
      <c r="E472" s="144" t="s">
        <v>622</v>
      </c>
      <c r="F472" s="145" t="s">
        <v>623</v>
      </c>
      <c r="G472" s="146" t="s">
        <v>193</v>
      </c>
      <c r="H472" s="147">
        <v>89.549000000000007</v>
      </c>
      <c r="I472" s="148">
        <v>294</v>
      </c>
      <c r="J472" s="148">
        <f>ROUND(I472*H472,2)</f>
        <v>26327.41</v>
      </c>
      <c r="K472" s="149"/>
      <c r="L472" s="31"/>
      <c r="M472" s="150" t="s">
        <v>1</v>
      </c>
      <c r="N472" s="151" t="s">
        <v>38</v>
      </c>
      <c r="O472" s="152">
        <v>0.504</v>
      </c>
      <c r="P472" s="152">
        <f>O472*H472</f>
        <v>45.132696000000003</v>
      </c>
      <c r="Q472" s="152">
        <v>0</v>
      </c>
      <c r="R472" s="152">
        <f>Q472*H472</f>
        <v>0</v>
      </c>
      <c r="S472" s="152">
        <v>0</v>
      </c>
      <c r="T472" s="153">
        <f>S472*H472</f>
        <v>0</v>
      </c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R472" s="154" t="s">
        <v>215</v>
      </c>
      <c r="AT472" s="154" t="s">
        <v>129</v>
      </c>
      <c r="AU472" s="154" t="s">
        <v>82</v>
      </c>
      <c r="AY472" s="18" t="s">
        <v>127</v>
      </c>
      <c r="BE472" s="155">
        <f>IF(N472="základní",J472,0)</f>
        <v>26327.41</v>
      </c>
      <c r="BF472" s="155">
        <f>IF(N472="snížená",J472,0)</f>
        <v>0</v>
      </c>
      <c r="BG472" s="155">
        <f>IF(N472="zákl. přenesená",J472,0)</f>
        <v>0</v>
      </c>
      <c r="BH472" s="155">
        <f>IF(N472="sníž. přenesená",J472,0)</f>
        <v>0</v>
      </c>
      <c r="BI472" s="155">
        <f>IF(N472="nulová",J472,0)</f>
        <v>0</v>
      </c>
      <c r="BJ472" s="18" t="s">
        <v>78</v>
      </c>
      <c r="BK472" s="155">
        <f>ROUND(I472*H472,2)</f>
        <v>26327.41</v>
      </c>
      <c r="BL472" s="18" t="s">
        <v>215</v>
      </c>
      <c r="BM472" s="154" t="s">
        <v>624</v>
      </c>
    </row>
    <row r="473" spans="1:65" s="14" customFormat="1" ht="10">
      <c r="B473" s="164"/>
      <c r="D473" s="157" t="s">
        <v>135</v>
      </c>
      <c r="E473" s="165" t="s">
        <v>1</v>
      </c>
      <c r="F473" s="166" t="s">
        <v>625</v>
      </c>
      <c r="H473" s="165" t="s">
        <v>1</v>
      </c>
      <c r="L473" s="164"/>
      <c r="M473" s="167"/>
      <c r="N473" s="168"/>
      <c r="O473" s="168"/>
      <c r="P473" s="168"/>
      <c r="Q473" s="168"/>
      <c r="R473" s="168"/>
      <c r="S473" s="168"/>
      <c r="T473" s="169"/>
      <c r="AT473" s="165" t="s">
        <v>135</v>
      </c>
      <c r="AU473" s="165" t="s">
        <v>82</v>
      </c>
      <c r="AV473" s="14" t="s">
        <v>78</v>
      </c>
      <c r="AW473" s="14" t="s">
        <v>30</v>
      </c>
      <c r="AX473" s="14" t="s">
        <v>73</v>
      </c>
      <c r="AY473" s="165" t="s">
        <v>127</v>
      </c>
    </row>
    <row r="474" spans="1:65" s="13" customFormat="1" ht="10">
      <c r="B474" s="156"/>
      <c r="D474" s="157" t="s">
        <v>135</v>
      </c>
      <c r="E474" s="158" t="s">
        <v>1</v>
      </c>
      <c r="F474" s="159" t="s">
        <v>626</v>
      </c>
      <c r="H474" s="160">
        <v>3.2639999999999998</v>
      </c>
      <c r="L474" s="156"/>
      <c r="M474" s="161"/>
      <c r="N474" s="162"/>
      <c r="O474" s="162"/>
      <c r="P474" s="162"/>
      <c r="Q474" s="162"/>
      <c r="R474" s="162"/>
      <c r="S474" s="162"/>
      <c r="T474" s="163"/>
      <c r="AT474" s="158" t="s">
        <v>135</v>
      </c>
      <c r="AU474" s="158" t="s">
        <v>82</v>
      </c>
      <c r="AV474" s="13" t="s">
        <v>82</v>
      </c>
      <c r="AW474" s="13" t="s">
        <v>30</v>
      </c>
      <c r="AX474" s="13" t="s">
        <v>73</v>
      </c>
      <c r="AY474" s="158" t="s">
        <v>127</v>
      </c>
    </row>
    <row r="475" spans="1:65" s="13" customFormat="1" ht="10">
      <c r="B475" s="156"/>
      <c r="D475" s="157" t="s">
        <v>135</v>
      </c>
      <c r="E475" s="158" t="s">
        <v>1</v>
      </c>
      <c r="F475" s="159" t="s">
        <v>627</v>
      </c>
      <c r="H475" s="160">
        <v>4.2</v>
      </c>
      <c r="L475" s="156"/>
      <c r="M475" s="161"/>
      <c r="N475" s="162"/>
      <c r="O475" s="162"/>
      <c r="P475" s="162"/>
      <c r="Q475" s="162"/>
      <c r="R475" s="162"/>
      <c r="S475" s="162"/>
      <c r="T475" s="163"/>
      <c r="AT475" s="158" t="s">
        <v>135</v>
      </c>
      <c r="AU475" s="158" t="s">
        <v>82</v>
      </c>
      <c r="AV475" s="13" t="s">
        <v>82</v>
      </c>
      <c r="AW475" s="13" t="s">
        <v>30</v>
      </c>
      <c r="AX475" s="13" t="s">
        <v>73</v>
      </c>
      <c r="AY475" s="158" t="s">
        <v>127</v>
      </c>
    </row>
    <row r="476" spans="1:65" s="14" customFormat="1" ht="10">
      <c r="B476" s="164"/>
      <c r="D476" s="157" t="s">
        <v>135</v>
      </c>
      <c r="E476" s="165" t="s">
        <v>1</v>
      </c>
      <c r="F476" s="166" t="s">
        <v>628</v>
      </c>
      <c r="H476" s="165" t="s">
        <v>1</v>
      </c>
      <c r="L476" s="164"/>
      <c r="M476" s="167"/>
      <c r="N476" s="168"/>
      <c r="O476" s="168"/>
      <c r="P476" s="168"/>
      <c r="Q476" s="168"/>
      <c r="R476" s="168"/>
      <c r="S476" s="168"/>
      <c r="T476" s="169"/>
      <c r="AT476" s="165" t="s">
        <v>135</v>
      </c>
      <c r="AU476" s="165" t="s">
        <v>82</v>
      </c>
      <c r="AV476" s="14" t="s">
        <v>78</v>
      </c>
      <c r="AW476" s="14" t="s">
        <v>30</v>
      </c>
      <c r="AX476" s="14" t="s">
        <v>73</v>
      </c>
      <c r="AY476" s="165" t="s">
        <v>127</v>
      </c>
    </row>
    <row r="477" spans="1:65" s="13" customFormat="1" ht="10">
      <c r="B477" s="156"/>
      <c r="D477" s="157" t="s">
        <v>135</v>
      </c>
      <c r="E477" s="158" t="s">
        <v>1</v>
      </c>
      <c r="F477" s="159" t="s">
        <v>629</v>
      </c>
      <c r="H477" s="160">
        <v>8.75</v>
      </c>
      <c r="L477" s="156"/>
      <c r="M477" s="161"/>
      <c r="N477" s="162"/>
      <c r="O477" s="162"/>
      <c r="P477" s="162"/>
      <c r="Q477" s="162"/>
      <c r="R477" s="162"/>
      <c r="S477" s="162"/>
      <c r="T477" s="163"/>
      <c r="AT477" s="158" t="s">
        <v>135</v>
      </c>
      <c r="AU477" s="158" t="s">
        <v>82</v>
      </c>
      <c r="AV477" s="13" t="s">
        <v>82</v>
      </c>
      <c r="AW477" s="13" t="s">
        <v>30</v>
      </c>
      <c r="AX477" s="13" t="s">
        <v>73</v>
      </c>
      <c r="AY477" s="158" t="s">
        <v>127</v>
      </c>
    </row>
    <row r="478" spans="1:65" s="13" customFormat="1" ht="10">
      <c r="B478" s="156"/>
      <c r="D478" s="157" t="s">
        <v>135</v>
      </c>
      <c r="E478" s="158" t="s">
        <v>1</v>
      </c>
      <c r="F478" s="159" t="s">
        <v>630</v>
      </c>
      <c r="H478" s="160">
        <v>8.5</v>
      </c>
      <c r="L478" s="156"/>
      <c r="M478" s="161"/>
      <c r="N478" s="162"/>
      <c r="O478" s="162"/>
      <c r="P478" s="162"/>
      <c r="Q478" s="162"/>
      <c r="R478" s="162"/>
      <c r="S478" s="162"/>
      <c r="T478" s="163"/>
      <c r="AT478" s="158" t="s">
        <v>135</v>
      </c>
      <c r="AU478" s="158" t="s">
        <v>82</v>
      </c>
      <c r="AV478" s="13" t="s">
        <v>82</v>
      </c>
      <c r="AW478" s="13" t="s">
        <v>30</v>
      </c>
      <c r="AX478" s="13" t="s">
        <v>73</v>
      </c>
      <c r="AY478" s="158" t="s">
        <v>127</v>
      </c>
    </row>
    <row r="479" spans="1:65" s="13" customFormat="1" ht="10">
      <c r="B479" s="156"/>
      <c r="D479" s="157" t="s">
        <v>135</v>
      </c>
      <c r="E479" s="158" t="s">
        <v>1</v>
      </c>
      <c r="F479" s="159" t="s">
        <v>631</v>
      </c>
      <c r="H479" s="160">
        <v>15.715</v>
      </c>
      <c r="L479" s="156"/>
      <c r="M479" s="161"/>
      <c r="N479" s="162"/>
      <c r="O479" s="162"/>
      <c r="P479" s="162"/>
      <c r="Q479" s="162"/>
      <c r="R479" s="162"/>
      <c r="S479" s="162"/>
      <c r="T479" s="163"/>
      <c r="AT479" s="158" t="s">
        <v>135</v>
      </c>
      <c r="AU479" s="158" t="s">
        <v>82</v>
      </c>
      <c r="AV479" s="13" t="s">
        <v>82</v>
      </c>
      <c r="AW479" s="13" t="s">
        <v>30</v>
      </c>
      <c r="AX479" s="13" t="s">
        <v>73</v>
      </c>
      <c r="AY479" s="158" t="s">
        <v>127</v>
      </c>
    </row>
    <row r="480" spans="1:65" s="13" customFormat="1" ht="10">
      <c r="B480" s="156"/>
      <c r="D480" s="157" t="s">
        <v>135</v>
      </c>
      <c r="E480" s="158" t="s">
        <v>1</v>
      </c>
      <c r="F480" s="159" t="s">
        <v>632</v>
      </c>
      <c r="H480" s="160">
        <v>3</v>
      </c>
      <c r="L480" s="156"/>
      <c r="M480" s="161"/>
      <c r="N480" s="162"/>
      <c r="O480" s="162"/>
      <c r="P480" s="162"/>
      <c r="Q480" s="162"/>
      <c r="R480" s="162"/>
      <c r="S480" s="162"/>
      <c r="T480" s="163"/>
      <c r="AT480" s="158" t="s">
        <v>135</v>
      </c>
      <c r="AU480" s="158" t="s">
        <v>82</v>
      </c>
      <c r="AV480" s="13" t="s">
        <v>82</v>
      </c>
      <c r="AW480" s="13" t="s">
        <v>30</v>
      </c>
      <c r="AX480" s="13" t="s">
        <v>73</v>
      </c>
      <c r="AY480" s="158" t="s">
        <v>127</v>
      </c>
    </row>
    <row r="481" spans="1:65" s="14" customFormat="1" ht="10">
      <c r="B481" s="164"/>
      <c r="D481" s="157" t="s">
        <v>135</v>
      </c>
      <c r="E481" s="165" t="s">
        <v>1</v>
      </c>
      <c r="F481" s="166" t="s">
        <v>633</v>
      </c>
      <c r="H481" s="165" t="s">
        <v>1</v>
      </c>
      <c r="L481" s="164"/>
      <c r="M481" s="167"/>
      <c r="N481" s="168"/>
      <c r="O481" s="168"/>
      <c r="P481" s="168"/>
      <c r="Q481" s="168"/>
      <c r="R481" s="168"/>
      <c r="S481" s="168"/>
      <c r="T481" s="169"/>
      <c r="AT481" s="165" t="s">
        <v>135</v>
      </c>
      <c r="AU481" s="165" t="s">
        <v>82</v>
      </c>
      <c r="AV481" s="14" t="s">
        <v>78</v>
      </c>
      <c r="AW481" s="14" t="s">
        <v>30</v>
      </c>
      <c r="AX481" s="14" t="s">
        <v>73</v>
      </c>
      <c r="AY481" s="165" t="s">
        <v>127</v>
      </c>
    </row>
    <row r="482" spans="1:65" s="13" customFormat="1" ht="10">
      <c r="B482" s="156"/>
      <c r="D482" s="157" t="s">
        <v>135</v>
      </c>
      <c r="E482" s="158" t="s">
        <v>1</v>
      </c>
      <c r="F482" s="159" t="s">
        <v>634</v>
      </c>
      <c r="H482" s="160">
        <v>18.11</v>
      </c>
      <c r="L482" s="156"/>
      <c r="M482" s="161"/>
      <c r="N482" s="162"/>
      <c r="O482" s="162"/>
      <c r="P482" s="162"/>
      <c r="Q482" s="162"/>
      <c r="R482" s="162"/>
      <c r="S482" s="162"/>
      <c r="T482" s="163"/>
      <c r="AT482" s="158" t="s">
        <v>135</v>
      </c>
      <c r="AU482" s="158" t="s">
        <v>82</v>
      </c>
      <c r="AV482" s="13" t="s">
        <v>82</v>
      </c>
      <c r="AW482" s="13" t="s">
        <v>30</v>
      </c>
      <c r="AX482" s="13" t="s">
        <v>73</v>
      </c>
      <c r="AY482" s="158" t="s">
        <v>127</v>
      </c>
    </row>
    <row r="483" spans="1:65" s="13" customFormat="1" ht="10">
      <c r="B483" s="156"/>
      <c r="D483" s="157" t="s">
        <v>135</v>
      </c>
      <c r="E483" s="158" t="s">
        <v>1</v>
      </c>
      <c r="F483" s="159" t="s">
        <v>635</v>
      </c>
      <c r="H483" s="160">
        <v>21.2</v>
      </c>
      <c r="L483" s="156"/>
      <c r="M483" s="161"/>
      <c r="N483" s="162"/>
      <c r="O483" s="162"/>
      <c r="P483" s="162"/>
      <c r="Q483" s="162"/>
      <c r="R483" s="162"/>
      <c r="S483" s="162"/>
      <c r="T483" s="163"/>
      <c r="AT483" s="158" t="s">
        <v>135</v>
      </c>
      <c r="AU483" s="158" t="s">
        <v>82</v>
      </c>
      <c r="AV483" s="13" t="s">
        <v>82</v>
      </c>
      <c r="AW483" s="13" t="s">
        <v>30</v>
      </c>
      <c r="AX483" s="13" t="s">
        <v>73</v>
      </c>
      <c r="AY483" s="158" t="s">
        <v>127</v>
      </c>
    </row>
    <row r="484" spans="1:65" s="14" customFormat="1" ht="10">
      <c r="B484" s="164"/>
      <c r="D484" s="157" t="s">
        <v>135</v>
      </c>
      <c r="E484" s="165" t="s">
        <v>1</v>
      </c>
      <c r="F484" s="166" t="s">
        <v>625</v>
      </c>
      <c r="H484" s="165" t="s">
        <v>1</v>
      </c>
      <c r="L484" s="164"/>
      <c r="M484" s="167"/>
      <c r="N484" s="168"/>
      <c r="O484" s="168"/>
      <c r="P484" s="168"/>
      <c r="Q484" s="168"/>
      <c r="R484" s="168"/>
      <c r="S484" s="168"/>
      <c r="T484" s="169"/>
      <c r="AT484" s="165" t="s">
        <v>135</v>
      </c>
      <c r="AU484" s="165" t="s">
        <v>82</v>
      </c>
      <c r="AV484" s="14" t="s">
        <v>78</v>
      </c>
      <c r="AW484" s="14" t="s">
        <v>30</v>
      </c>
      <c r="AX484" s="14" t="s">
        <v>73</v>
      </c>
      <c r="AY484" s="165" t="s">
        <v>127</v>
      </c>
    </row>
    <row r="485" spans="1:65" s="13" customFormat="1" ht="10">
      <c r="B485" s="156"/>
      <c r="D485" s="157" t="s">
        <v>135</v>
      </c>
      <c r="E485" s="158" t="s">
        <v>1</v>
      </c>
      <c r="F485" s="159" t="s">
        <v>636</v>
      </c>
      <c r="H485" s="160">
        <v>1.4</v>
      </c>
      <c r="L485" s="156"/>
      <c r="M485" s="161"/>
      <c r="N485" s="162"/>
      <c r="O485" s="162"/>
      <c r="P485" s="162"/>
      <c r="Q485" s="162"/>
      <c r="R485" s="162"/>
      <c r="S485" s="162"/>
      <c r="T485" s="163"/>
      <c r="AT485" s="158" t="s">
        <v>135</v>
      </c>
      <c r="AU485" s="158" t="s">
        <v>82</v>
      </c>
      <c r="AV485" s="13" t="s">
        <v>82</v>
      </c>
      <c r="AW485" s="13" t="s">
        <v>30</v>
      </c>
      <c r="AX485" s="13" t="s">
        <v>73</v>
      </c>
      <c r="AY485" s="158" t="s">
        <v>127</v>
      </c>
    </row>
    <row r="486" spans="1:65" s="13" customFormat="1" ht="10">
      <c r="B486" s="156"/>
      <c r="D486" s="157" t="s">
        <v>135</v>
      </c>
      <c r="E486" s="158" t="s">
        <v>1</v>
      </c>
      <c r="F486" s="159" t="s">
        <v>637</v>
      </c>
      <c r="H486" s="160">
        <v>2.61</v>
      </c>
      <c r="L486" s="156"/>
      <c r="M486" s="161"/>
      <c r="N486" s="162"/>
      <c r="O486" s="162"/>
      <c r="P486" s="162"/>
      <c r="Q486" s="162"/>
      <c r="R486" s="162"/>
      <c r="S486" s="162"/>
      <c r="T486" s="163"/>
      <c r="AT486" s="158" t="s">
        <v>135</v>
      </c>
      <c r="AU486" s="158" t="s">
        <v>82</v>
      </c>
      <c r="AV486" s="13" t="s">
        <v>82</v>
      </c>
      <c r="AW486" s="13" t="s">
        <v>30</v>
      </c>
      <c r="AX486" s="13" t="s">
        <v>73</v>
      </c>
      <c r="AY486" s="158" t="s">
        <v>127</v>
      </c>
    </row>
    <row r="487" spans="1:65" s="13" customFormat="1" ht="10">
      <c r="B487" s="156"/>
      <c r="D487" s="157" t="s">
        <v>135</v>
      </c>
      <c r="E487" s="158" t="s">
        <v>1</v>
      </c>
      <c r="F487" s="159" t="s">
        <v>638</v>
      </c>
      <c r="H487" s="160">
        <v>2.8</v>
      </c>
      <c r="L487" s="156"/>
      <c r="M487" s="161"/>
      <c r="N487" s="162"/>
      <c r="O487" s="162"/>
      <c r="P487" s="162"/>
      <c r="Q487" s="162"/>
      <c r="R487" s="162"/>
      <c r="S487" s="162"/>
      <c r="T487" s="163"/>
      <c r="AT487" s="158" t="s">
        <v>135</v>
      </c>
      <c r="AU487" s="158" t="s">
        <v>82</v>
      </c>
      <c r="AV487" s="13" t="s">
        <v>82</v>
      </c>
      <c r="AW487" s="13" t="s">
        <v>30</v>
      </c>
      <c r="AX487" s="13" t="s">
        <v>73</v>
      </c>
      <c r="AY487" s="158" t="s">
        <v>127</v>
      </c>
    </row>
    <row r="488" spans="1:65" s="15" customFormat="1" ht="10">
      <c r="B488" s="170"/>
      <c r="D488" s="157" t="s">
        <v>135</v>
      </c>
      <c r="E488" s="171" t="s">
        <v>1</v>
      </c>
      <c r="F488" s="172" t="s">
        <v>141</v>
      </c>
      <c r="H488" s="173">
        <v>89.549000000000007</v>
      </c>
      <c r="L488" s="170"/>
      <c r="M488" s="174"/>
      <c r="N488" s="175"/>
      <c r="O488" s="175"/>
      <c r="P488" s="175"/>
      <c r="Q488" s="175"/>
      <c r="R488" s="175"/>
      <c r="S488" s="175"/>
      <c r="T488" s="176"/>
      <c r="AT488" s="171" t="s">
        <v>135</v>
      </c>
      <c r="AU488" s="171" t="s">
        <v>82</v>
      </c>
      <c r="AV488" s="15" t="s">
        <v>133</v>
      </c>
      <c r="AW488" s="15" t="s">
        <v>30</v>
      </c>
      <c r="AX488" s="15" t="s">
        <v>78</v>
      </c>
      <c r="AY488" s="171" t="s">
        <v>127</v>
      </c>
    </row>
    <row r="489" spans="1:65" s="2" customFormat="1" ht="21.75" customHeight="1">
      <c r="A489" s="30"/>
      <c r="B489" s="142"/>
      <c r="C489" s="184" t="s">
        <v>639</v>
      </c>
      <c r="D489" s="184" t="s">
        <v>260</v>
      </c>
      <c r="E489" s="185" t="s">
        <v>640</v>
      </c>
      <c r="F489" s="186" t="s">
        <v>641</v>
      </c>
      <c r="G489" s="187" t="s">
        <v>132</v>
      </c>
      <c r="H489" s="188">
        <v>1.6819999999999999</v>
      </c>
      <c r="I489" s="189">
        <v>9220</v>
      </c>
      <c r="J489" s="189">
        <f>ROUND(I489*H489,2)</f>
        <v>15508.04</v>
      </c>
      <c r="K489" s="190"/>
      <c r="L489" s="191"/>
      <c r="M489" s="192" t="s">
        <v>1</v>
      </c>
      <c r="N489" s="193" t="s">
        <v>38</v>
      </c>
      <c r="O489" s="152">
        <v>0</v>
      </c>
      <c r="P489" s="152">
        <f>O489*H489</f>
        <v>0</v>
      </c>
      <c r="Q489" s="152">
        <v>0.55000000000000004</v>
      </c>
      <c r="R489" s="152">
        <f>Q489*H489</f>
        <v>0.92510000000000003</v>
      </c>
      <c r="S489" s="152">
        <v>0</v>
      </c>
      <c r="T489" s="153">
        <f>S489*H489</f>
        <v>0</v>
      </c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R489" s="154" t="s">
        <v>326</v>
      </c>
      <c r="AT489" s="154" t="s">
        <v>260</v>
      </c>
      <c r="AU489" s="154" t="s">
        <v>82</v>
      </c>
      <c r="AY489" s="18" t="s">
        <v>127</v>
      </c>
      <c r="BE489" s="155">
        <f>IF(N489="základní",J489,0)</f>
        <v>15508.04</v>
      </c>
      <c r="BF489" s="155">
        <f>IF(N489="snížená",J489,0)</f>
        <v>0</v>
      </c>
      <c r="BG489" s="155">
        <f>IF(N489="zákl. přenesená",J489,0)</f>
        <v>0</v>
      </c>
      <c r="BH489" s="155">
        <f>IF(N489="sníž. přenesená",J489,0)</f>
        <v>0</v>
      </c>
      <c r="BI489" s="155">
        <f>IF(N489="nulová",J489,0)</f>
        <v>0</v>
      </c>
      <c r="BJ489" s="18" t="s">
        <v>78</v>
      </c>
      <c r="BK489" s="155">
        <f>ROUND(I489*H489,2)</f>
        <v>15508.04</v>
      </c>
      <c r="BL489" s="18" t="s">
        <v>215</v>
      </c>
      <c r="BM489" s="154" t="s">
        <v>642</v>
      </c>
    </row>
    <row r="490" spans="1:65" s="14" customFormat="1" ht="10">
      <c r="B490" s="164"/>
      <c r="D490" s="157" t="s">
        <v>135</v>
      </c>
      <c r="E490" s="165" t="s">
        <v>1</v>
      </c>
      <c r="F490" s="166" t="s">
        <v>625</v>
      </c>
      <c r="H490" s="165" t="s">
        <v>1</v>
      </c>
      <c r="L490" s="164"/>
      <c r="M490" s="167"/>
      <c r="N490" s="168"/>
      <c r="O490" s="168"/>
      <c r="P490" s="168"/>
      <c r="Q490" s="168"/>
      <c r="R490" s="168"/>
      <c r="S490" s="168"/>
      <c r="T490" s="169"/>
      <c r="AT490" s="165" t="s">
        <v>135</v>
      </c>
      <c r="AU490" s="165" t="s">
        <v>82</v>
      </c>
      <c r="AV490" s="14" t="s">
        <v>78</v>
      </c>
      <c r="AW490" s="14" t="s">
        <v>30</v>
      </c>
      <c r="AX490" s="14" t="s">
        <v>73</v>
      </c>
      <c r="AY490" s="165" t="s">
        <v>127</v>
      </c>
    </row>
    <row r="491" spans="1:65" s="13" customFormat="1" ht="10">
      <c r="B491" s="156"/>
      <c r="D491" s="157" t="s">
        <v>135</v>
      </c>
      <c r="E491" s="158" t="s">
        <v>1</v>
      </c>
      <c r="F491" s="159" t="s">
        <v>643</v>
      </c>
      <c r="H491" s="160">
        <v>6.3E-2</v>
      </c>
      <c r="L491" s="156"/>
      <c r="M491" s="161"/>
      <c r="N491" s="162"/>
      <c r="O491" s="162"/>
      <c r="P491" s="162"/>
      <c r="Q491" s="162"/>
      <c r="R491" s="162"/>
      <c r="S491" s="162"/>
      <c r="T491" s="163"/>
      <c r="AT491" s="158" t="s">
        <v>135</v>
      </c>
      <c r="AU491" s="158" t="s">
        <v>82</v>
      </c>
      <c r="AV491" s="13" t="s">
        <v>82</v>
      </c>
      <c r="AW491" s="13" t="s">
        <v>30</v>
      </c>
      <c r="AX491" s="13" t="s">
        <v>73</v>
      </c>
      <c r="AY491" s="158" t="s">
        <v>127</v>
      </c>
    </row>
    <row r="492" spans="1:65" s="13" customFormat="1" ht="10">
      <c r="B492" s="156"/>
      <c r="D492" s="157" t="s">
        <v>135</v>
      </c>
      <c r="E492" s="158" t="s">
        <v>1</v>
      </c>
      <c r="F492" s="159" t="s">
        <v>644</v>
      </c>
      <c r="H492" s="160">
        <v>0.05</v>
      </c>
      <c r="L492" s="156"/>
      <c r="M492" s="161"/>
      <c r="N492" s="162"/>
      <c r="O492" s="162"/>
      <c r="P492" s="162"/>
      <c r="Q492" s="162"/>
      <c r="R492" s="162"/>
      <c r="S492" s="162"/>
      <c r="T492" s="163"/>
      <c r="AT492" s="158" t="s">
        <v>135</v>
      </c>
      <c r="AU492" s="158" t="s">
        <v>82</v>
      </c>
      <c r="AV492" s="13" t="s">
        <v>82</v>
      </c>
      <c r="AW492" s="13" t="s">
        <v>30</v>
      </c>
      <c r="AX492" s="13" t="s">
        <v>73</v>
      </c>
      <c r="AY492" s="158" t="s">
        <v>127</v>
      </c>
    </row>
    <row r="493" spans="1:65" s="14" customFormat="1" ht="10">
      <c r="B493" s="164"/>
      <c r="D493" s="157" t="s">
        <v>135</v>
      </c>
      <c r="E493" s="165" t="s">
        <v>1</v>
      </c>
      <c r="F493" s="166" t="s">
        <v>628</v>
      </c>
      <c r="H493" s="165" t="s">
        <v>1</v>
      </c>
      <c r="L493" s="164"/>
      <c r="M493" s="167"/>
      <c r="N493" s="168"/>
      <c r="O493" s="168"/>
      <c r="P493" s="168"/>
      <c r="Q493" s="168"/>
      <c r="R493" s="168"/>
      <c r="S493" s="168"/>
      <c r="T493" s="169"/>
      <c r="AT493" s="165" t="s">
        <v>135</v>
      </c>
      <c r="AU493" s="165" t="s">
        <v>82</v>
      </c>
      <c r="AV493" s="14" t="s">
        <v>78</v>
      </c>
      <c r="AW493" s="14" t="s">
        <v>30</v>
      </c>
      <c r="AX493" s="14" t="s">
        <v>73</v>
      </c>
      <c r="AY493" s="165" t="s">
        <v>127</v>
      </c>
    </row>
    <row r="494" spans="1:65" s="13" customFormat="1" ht="10">
      <c r="B494" s="156"/>
      <c r="D494" s="157" t="s">
        <v>135</v>
      </c>
      <c r="E494" s="158" t="s">
        <v>1</v>
      </c>
      <c r="F494" s="159" t="s">
        <v>645</v>
      </c>
      <c r="H494" s="160">
        <v>0.126</v>
      </c>
      <c r="L494" s="156"/>
      <c r="M494" s="161"/>
      <c r="N494" s="162"/>
      <c r="O494" s="162"/>
      <c r="P494" s="162"/>
      <c r="Q494" s="162"/>
      <c r="R494" s="162"/>
      <c r="S494" s="162"/>
      <c r="T494" s="163"/>
      <c r="AT494" s="158" t="s">
        <v>135</v>
      </c>
      <c r="AU494" s="158" t="s">
        <v>82</v>
      </c>
      <c r="AV494" s="13" t="s">
        <v>82</v>
      </c>
      <c r="AW494" s="13" t="s">
        <v>30</v>
      </c>
      <c r="AX494" s="13" t="s">
        <v>73</v>
      </c>
      <c r="AY494" s="158" t="s">
        <v>127</v>
      </c>
    </row>
    <row r="495" spans="1:65" s="13" customFormat="1" ht="10">
      <c r="B495" s="156"/>
      <c r="D495" s="157" t="s">
        <v>135</v>
      </c>
      <c r="E495" s="158" t="s">
        <v>1</v>
      </c>
      <c r="F495" s="159" t="s">
        <v>646</v>
      </c>
      <c r="H495" s="160">
        <v>0.122</v>
      </c>
      <c r="L495" s="156"/>
      <c r="M495" s="161"/>
      <c r="N495" s="162"/>
      <c r="O495" s="162"/>
      <c r="P495" s="162"/>
      <c r="Q495" s="162"/>
      <c r="R495" s="162"/>
      <c r="S495" s="162"/>
      <c r="T495" s="163"/>
      <c r="AT495" s="158" t="s">
        <v>135</v>
      </c>
      <c r="AU495" s="158" t="s">
        <v>82</v>
      </c>
      <c r="AV495" s="13" t="s">
        <v>82</v>
      </c>
      <c r="AW495" s="13" t="s">
        <v>30</v>
      </c>
      <c r="AX495" s="13" t="s">
        <v>73</v>
      </c>
      <c r="AY495" s="158" t="s">
        <v>127</v>
      </c>
    </row>
    <row r="496" spans="1:65" s="13" customFormat="1" ht="10">
      <c r="B496" s="156"/>
      <c r="D496" s="157" t="s">
        <v>135</v>
      </c>
      <c r="E496" s="158" t="s">
        <v>1</v>
      </c>
      <c r="F496" s="159" t="s">
        <v>647</v>
      </c>
      <c r="H496" s="160">
        <v>0.22600000000000001</v>
      </c>
      <c r="L496" s="156"/>
      <c r="M496" s="161"/>
      <c r="N496" s="162"/>
      <c r="O496" s="162"/>
      <c r="P496" s="162"/>
      <c r="Q496" s="162"/>
      <c r="R496" s="162"/>
      <c r="S496" s="162"/>
      <c r="T496" s="163"/>
      <c r="AT496" s="158" t="s">
        <v>135</v>
      </c>
      <c r="AU496" s="158" t="s">
        <v>82</v>
      </c>
      <c r="AV496" s="13" t="s">
        <v>82</v>
      </c>
      <c r="AW496" s="13" t="s">
        <v>30</v>
      </c>
      <c r="AX496" s="13" t="s">
        <v>73</v>
      </c>
      <c r="AY496" s="158" t="s">
        <v>127</v>
      </c>
    </row>
    <row r="497" spans="1:65" s="13" customFormat="1" ht="10">
      <c r="B497" s="156"/>
      <c r="D497" s="157" t="s">
        <v>135</v>
      </c>
      <c r="E497" s="158" t="s">
        <v>1</v>
      </c>
      <c r="F497" s="159" t="s">
        <v>648</v>
      </c>
      <c r="H497" s="160">
        <v>4.2999999999999997E-2</v>
      </c>
      <c r="L497" s="156"/>
      <c r="M497" s="161"/>
      <c r="N497" s="162"/>
      <c r="O497" s="162"/>
      <c r="P497" s="162"/>
      <c r="Q497" s="162"/>
      <c r="R497" s="162"/>
      <c r="S497" s="162"/>
      <c r="T497" s="163"/>
      <c r="AT497" s="158" t="s">
        <v>135</v>
      </c>
      <c r="AU497" s="158" t="s">
        <v>82</v>
      </c>
      <c r="AV497" s="13" t="s">
        <v>82</v>
      </c>
      <c r="AW497" s="13" t="s">
        <v>30</v>
      </c>
      <c r="AX497" s="13" t="s">
        <v>73</v>
      </c>
      <c r="AY497" s="158" t="s">
        <v>127</v>
      </c>
    </row>
    <row r="498" spans="1:65" s="14" customFormat="1" ht="10">
      <c r="B498" s="164"/>
      <c r="D498" s="157" t="s">
        <v>135</v>
      </c>
      <c r="E498" s="165" t="s">
        <v>1</v>
      </c>
      <c r="F498" s="166" t="s">
        <v>633</v>
      </c>
      <c r="H498" s="165" t="s">
        <v>1</v>
      </c>
      <c r="L498" s="164"/>
      <c r="M498" s="167"/>
      <c r="N498" s="168"/>
      <c r="O498" s="168"/>
      <c r="P498" s="168"/>
      <c r="Q498" s="168"/>
      <c r="R498" s="168"/>
      <c r="S498" s="168"/>
      <c r="T498" s="169"/>
      <c r="AT498" s="165" t="s">
        <v>135</v>
      </c>
      <c r="AU498" s="165" t="s">
        <v>82</v>
      </c>
      <c r="AV498" s="14" t="s">
        <v>78</v>
      </c>
      <c r="AW498" s="14" t="s">
        <v>30</v>
      </c>
      <c r="AX498" s="14" t="s">
        <v>73</v>
      </c>
      <c r="AY498" s="165" t="s">
        <v>127</v>
      </c>
    </row>
    <row r="499" spans="1:65" s="13" customFormat="1" ht="20">
      <c r="B499" s="156"/>
      <c r="D499" s="157" t="s">
        <v>135</v>
      </c>
      <c r="E499" s="158" t="s">
        <v>1</v>
      </c>
      <c r="F499" s="159" t="s">
        <v>649</v>
      </c>
      <c r="H499" s="160">
        <v>0.39100000000000001</v>
      </c>
      <c r="L499" s="156"/>
      <c r="M499" s="161"/>
      <c r="N499" s="162"/>
      <c r="O499" s="162"/>
      <c r="P499" s="162"/>
      <c r="Q499" s="162"/>
      <c r="R499" s="162"/>
      <c r="S499" s="162"/>
      <c r="T499" s="163"/>
      <c r="AT499" s="158" t="s">
        <v>135</v>
      </c>
      <c r="AU499" s="158" t="s">
        <v>82</v>
      </c>
      <c r="AV499" s="13" t="s">
        <v>82</v>
      </c>
      <c r="AW499" s="13" t="s">
        <v>30</v>
      </c>
      <c r="AX499" s="13" t="s">
        <v>73</v>
      </c>
      <c r="AY499" s="158" t="s">
        <v>127</v>
      </c>
    </row>
    <row r="500" spans="1:65" s="13" customFormat="1" ht="10">
      <c r="B500" s="156"/>
      <c r="D500" s="157" t="s">
        <v>135</v>
      </c>
      <c r="E500" s="158" t="s">
        <v>1</v>
      </c>
      <c r="F500" s="159" t="s">
        <v>650</v>
      </c>
      <c r="H500" s="160">
        <v>0.40699999999999997</v>
      </c>
      <c r="L500" s="156"/>
      <c r="M500" s="161"/>
      <c r="N500" s="162"/>
      <c r="O500" s="162"/>
      <c r="P500" s="162"/>
      <c r="Q500" s="162"/>
      <c r="R500" s="162"/>
      <c r="S500" s="162"/>
      <c r="T500" s="163"/>
      <c r="AT500" s="158" t="s">
        <v>135</v>
      </c>
      <c r="AU500" s="158" t="s">
        <v>82</v>
      </c>
      <c r="AV500" s="13" t="s">
        <v>82</v>
      </c>
      <c r="AW500" s="13" t="s">
        <v>30</v>
      </c>
      <c r="AX500" s="13" t="s">
        <v>73</v>
      </c>
      <c r="AY500" s="158" t="s">
        <v>127</v>
      </c>
    </row>
    <row r="501" spans="1:65" s="14" customFormat="1" ht="10">
      <c r="B501" s="164"/>
      <c r="D501" s="157" t="s">
        <v>135</v>
      </c>
      <c r="E501" s="165" t="s">
        <v>1</v>
      </c>
      <c r="F501" s="166" t="s">
        <v>625</v>
      </c>
      <c r="H501" s="165" t="s">
        <v>1</v>
      </c>
      <c r="L501" s="164"/>
      <c r="M501" s="167"/>
      <c r="N501" s="168"/>
      <c r="O501" s="168"/>
      <c r="P501" s="168"/>
      <c r="Q501" s="168"/>
      <c r="R501" s="168"/>
      <c r="S501" s="168"/>
      <c r="T501" s="169"/>
      <c r="AT501" s="165" t="s">
        <v>135</v>
      </c>
      <c r="AU501" s="165" t="s">
        <v>82</v>
      </c>
      <c r="AV501" s="14" t="s">
        <v>78</v>
      </c>
      <c r="AW501" s="14" t="s">
        <v>30</v>
      </c>
      <c r="AX501" s="14" t="s">
        <v>73</v>
      </c>
      <c r="AY501" s="165" t="s">
        <v>127</v>
      </c>
    </row>
    <row r="502" spans="1:65" s="13" customFormat="1" ht="10">
      <c r="B502" s="156"/>
      <c r="D502" s="157" t="s">
        <v>135</v>
      </c>
      <c r="E502" s="158" t="s">
        <v>1</v>
      </c>
      <c r="F502" s="159" t="s">
        <v>651</v>
      </c>
      <c r="H502" s="160">
        <v>1.7000000000000001E-2</v>
      </c>
      <c r="L502" s="156"/>
      <c r="M502" s="161"/>
      <c r="N502" s="162"/>
      <c r="O502" s="162"/>
      <c r="P502" s="162"/>
      <c r="Q502" s="162"/>
      <c r="R502" s="162"/>
      <c r="S502" s="162"/>
      <c r="T502" s="163"/>
      <c r="AT502" s="158" t="s">
        <v>135</v>
      </c>
      <c r="AU502" s="158" t="s">
        <v>82</v>
      </c>
      <c r="AV502" s="13" t="s">
        <v>82</v>
      </c>
      <c r="AW502" s="13" t="s">
        <v>30</v>
      </c>
      <c r="AX502" s="13" t="s">
        <v>73</v>
      </c>
      <c r="AY502" s="158" t="s">
        <v>127</v>
      </c>
    </row>
    <row r="503" spans="1:65" s="13" customFormat="1" ht="10">
      <c r="B503" s="156"/>
      <c r="D503" s="157" t="s">
        <v>135</v>
      </c>
      <c r="E503" s="158" t="s">
        <v>1</v>
      </c>
      <c r="F503" s="159" t="s">
        <v>652</v>
      </c>
      <c r="H503" s="160">
        <v>0.05</v>
      </c>
      <c r="L503" s="156"/>
      <c r="M503" s="161"/>
      <c r="N503" s="162"/>
      <c r="O503" s="162"/>
      <c r="P503" s="162"/>
      <c r="Q503" s="162"/>
      <c r="R503" s="162"/>
      <c r="S503" s="162"/>
      <c r="T503" s="163"/>
      <c r="AT503" s="158" t="s">
        <v>135</v>
      </c>
      <c r="AU503" s="158" t="s">
        <v>82</v>
      </c>
      <c r="AV503" s="13" t="s">
        <v>82</v>
      </c>
      <c r="AW503" s="13" t="s">
        <v>30</v>
      </c>
      <c r="AX503" s="13" t="s">
        <v>73</v>
      </c>
      <c r="AY503" s="158" t="s">
        <v>127</v>
      </c>
    </row>
    <row r="504" spans="1:65" s="13" customFormat="1" ht="10">
      <c r="B504" s="156"/>
      <c r="D504" s="157" t="s">
        <v>135</v>
      </c>
      <c r="E504" s="158" t="s">
        <v>1</v>
      </c>
      <c r="F504" s="159" t="s">
        <v>653</v>
      </c>
      <c r="H504" s="160">
        <v>3.4000000000000002E-2</v>
      </c>
      <c r="L504" s="156"/>
      <c r="M504" s="161"/>
      <c r="N504" s="162"/>
      <c r="O504" s="162"/>
      <c r="P504" s="162"/>
      <c r="Q504" s="162"/>
      <c r="R504" s="162"/>
      <c r="S504" s="162"/>
      <c r="T504" s="163"/>
      <c r="AT504" s="158" t="s">
        <v>135</v>
      </c>
      <c r="AU504" s="158" t="s">
        <v>82</v>
      </c>
      <c r="AV504" s="13" t="s">
        <v>82</v>
      </c>
      <c r="AW504" s="13" t="s">
        <v>30</v>
      </c>
      <c r="AX504" s="13" t="s">
        <v>73</v>
      </c>
      <c r="AY504" s="158" t="s">
        <v>127</v>
      </c>
    </row>
    <row r="505" spans="1:65" s="15" customFormat="1" ht="10">
      <c r="B505" s="170"/>
      <c r="D505" s="157" t="s">
        <v>135</v>
      </c>
      <c r="E505" s="171" t="s">
        <v>1</v>
      </c>
      <c r="F505" s="172" t="s">
        <v>141</v>
      </c>
      <c r="H505" s="173">
        <v>1.5289999999999999</v>
      </c>
      <c r="L505" s="170"/>
      <c r="M505" s="174"/>
      <c r="N505" s="175"/>
      <c r="O505" s="175"/>
      <c r="P505" s="175"/>
      <c r="Q505" s="175"/>
      <c r="R505" s="175"/>
      <c r="S505" s="175"/>
      <c r="T505" s="176"/>
      <c r="AT505" s="171" t="s">
        <v>135</v>
      </c>
      <c r="AU505" s="171" t="s">
        <v>82</v>
      </c>
      <c r="AV505" s="15" t="s">
        <v>133</v>
      </c>
      <c r="AW505" s="15" t="s">
        <v>30</v>
      </c>
      <c r="AX505" s="15" t="s">
        <v>78</v>
      </c>
      <c r="AY505" s="171" t="s">
        <v>127</v>
      </c>
    </row>
    <row r="506" spans="1:65" s="13" customFormat="1" ht="10">
      <c r="B506" s="156"/>
      <c r="D506" s="157" t="s">
        <v>135</v>
      </c>
      <c r="F506" s="159" t="s">
        <v>654</v>
      </c>
      <c r="H506" s="160">
        <v>1.6819999999999999</v>
      </c>
      <c r="L506" s="156"/>
      <c r="M506" s="161"/>
      <c r="N506" s="162"/>
      <c r="O506" s="162"/>
      <c r="P506" s="162"/>
      <c r="Q506" s="162"/>
      <c r="R506" s="162"/>
      <c r="S506" s="162"/>
      <c r="T506" s="163"/>
      <c r="AT506" s="158" t="s">
        <v>135</v>
      </c>
      <c r="AU506" s="158" t="s">
        <v>82</v>
      </c>
      <c r="AV506" s="13" t="s">
        <v>82</v>
      </c>
      <c r="AW506" s="13" t="s">
        <v>3</v>
      </c>
      <c r="AX506" s="13" t="s">
        <v>78</v>
      </c>
      <c r="AY506" s="158" t="s">
        <v>127</v>
      </c>
    </row>
    <row r="507" spans="1:65" s="2" customFormat="1" ht="33" customHeight="1">
      <c r="A507" s="30"/>
      <c r="B507" s="142"/>
      <c r="C507" s="143" t="s">
        <v>655</v>
      </c>
      <c r="D507" s="143" t="s">
        <v>129</v>
      </c>
      <c r="E507" s="144" t="s">
        <v>656</v>
      </c>
      <c r="F507" s="145" t="s">
        <v>657</v>
      </c>
      <c r="G507" s="146" t="s">
        <v>193</v>
      </c>
      <c r="H507" s="147">
        <v>13.4</v>
      </c>
      <c r="I507" s="148">
        <v>508</v>
      </c>
      <c r="J507" s="148">
        <f>ROUND(I507*H507,2)</f>
        <v>6807.2</v>
      </c>
      <c r="K507" s="149"/>
      <c r="L507" s="31"/>
      <c r="M507" s="150" t="s">
        <v>1</v>
      </c>
      <c r="N507" s="151" t="s">
        <v>38</v>
      </c>
      <c r="O507" s="152">
        <v>0.78400000000000003</v>
      </c>
      <c r="P507" s="152">
        <f>O507*H507</f>
        <v>10.505600000000001</v>
      </c>
      <c r="Q507" s="152">
        <v>0</v>
      </c>
      <c r="R507" s="152">
        <f>Q507*H507</f>
        <v>0</v>
      </c>
      <c r="S507" s="152">
        <v>0</v>
      </c>
      <c r="T507" s="153">
        <f>S507*H507</f>
        <v>0</v>
      </c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R507" s="154" t="s">
        <v>215</v>
      </c>
      <c r="AT507" s="154" t="s">
        <v>129</v>
      </c>
      <c r="AU507" s="154" t="s">
        <v>82</v>
      </c>
      <c r="AY507" s="18" t="s">
        <v>127</v>
      </c>
      <c r="BE507" s="155">
        <f>IF(N507="základní",J507,0)</f>
        <v>6807.2</v>
      </c>
      <c r="BF507" s="155">
        <f>IF(N507="snížená",J507,0)</f>
        <v>0</v>
      </c>
      <c r="BG507" s="155">
        <f>IF(N507="zákl. přenesená",J507,0)</f>
        <v>0</v>
      </c>
      <c r="BH507" s="155">
        <f>IF(N507="sníž. přenesená",J507,0)</f>
        <v>0</v>
      </c>
      <c r="BI507" s="155">
        <f>IF(N507="nulová",J507,0)</f>
        <v>0</v>
      </c>
      <c r="BJ507" s="18" t="s">
        <v>78</v>
      </c>
      <c r="BK507" s="155">
        <f>ROUND(I507*H507,2)</f>
        <v>6807.2</v>
      </c>
      <c r="BL507" s="18" t="s">
        <v>215</v>
      </c>
      <c r="BM507" s="154" t="s">
        <v>658</v>
      </c>
    </row>
    <row r="508" spans="1:65" s="14" customFormat="1" ht="10">
      <c r="B508" s="164"/>
      <c r="D508" s="157" t="s">
        <v>135</v>
      </c>
      <c r="E508" s="165" t="s">
        <v>1</v>
      </c>
      <c r="F508" s="166" t="s">
        <v>659</v>
      </c>
      <c r="H508" s="165" t="s">
        <v>1</v>
      </c>
      <c r="L508" s="164"/>
      <c r="M508" s="167"/>
      <c r="N508" s="168"/>
      <c r="O508" s="168"/>
      <c r="P508" s="168"/>
      <c r="Q508" s="168"/>
      <c r="R508" s="168"/>
      <c r="S508" s="168"/>
      <c r="T508" s="169"/>
      <c r="AT508" s="165" t="s">
        <v>135</v>
      </c>
      <c r="AU508" s="165" t="s">
        <v>82</v>
      </c>
      <c r="AV508" s="14" t="s">
        <v>78</v>
      </c>
      <c r="AW508" s="14" t="s">
        <v>30</v>
      </c>
      <c r="AX508" s="14" t="s">
        <v>73</v>
      </c>
      <c r="AY508" s="165" t="s">
        <v>127</v>
      </c>
    </row>
    <row r="509" spans="1:65" s="13" customFormat="1" ht="10">
      <c r="B509" s="156"/>
      <c r="D509" s="157" t="s">
        <v>135</v>
      </c>
      <c r="E509" s="158" t="s">
        <v>1</v>
      </c>
      <c r="F509" s="159" t="s">
        <v>660</v>
      </c>
      <c r="H509" s="160">
        <v>7.8</v>
      </c>
      <c r="L509" s="156"/>
      <c r="M509" s="161"/>
      <c r="N509" s="162"/>
      <c r="O509" s="162"/>
      <c r="P509" s="162"/>
      <c r="Q509" s="162"/>
      <c r="R509" s="162"/>
      <c r="S509" s="162"/>
      <c r="T509" s="163"/>
      <c r="AT509" s="158" t="s">
        <v>135</v>
      </c>
      <c r="AU509" s="158" t="s">
        <v>82</v>
      </c>
      <c r="AV509" s="13" t="s">
        <v>82</v>
      </c>
      <c r="AW509" s="13" t="s">
        <v>30</v>
      </c>
      <c r="AX509" s="13" t="s">
        <v>73</v>
      </c>
      <c r="AY509" s="158" t="s">
        <v>127</v>
      </c>
    </row>
    <row r="510" spans="1:65" s="13" customFormat="1" ht="10">
      <c r="B510" s="156"/>
      <c r="D510" s="157" t="s">
        <v>135</v>
      </c>
      <c r="E510" s="158" t="s">
        <v>1</v>
      </c>
      <c r="F510" s="159" t="s">
        <v>661</v>
      </c>
      <c r="H510" s="160">
        <v>2.8</v>
      </c>
      <c r="L510" s="156"/>
      <c r="M510" s="161"/>
      <c r="N510" s="162"/>
      <c r="O510" s="162"/>
      <c r="P510" s="162"/>
      <c r="Q510" s="162"/>
      <c r="R510" s="162"/>
      <c r="S510" s="162"/>
      <c r="T510" s="163"/>
      <c r="AT510" s="158" t="s">
        <v>135</v>
      </c>
      <c r="AU510" s="158" t="s">
        <v>82</v>
      </c>
      <c r="AV510" s="13" t="s">
        <v>82</v>
      </c>
      <c r="AW510" s="13" t="s">
        <v>30</v>
      </c>
      <c r="AX510" s="13" t="s">
        <v>73</v>
      </c>
      <c r="AY510" s="158" t="s">
        <v>127</v>
      </c>
    </row>
    <row r="511" spans="1:65" s="13" customFormat="1" ht="10">
      <c r="B511" s="156"/>
      <c r="D511" s="157" t="s">
        <v>135</v>
      </c>
      <c r="E511" s="158" t="s">
        <v>1</v>
      </c>
      <c r="F511" s="159" t="s">
        <v>662</v>
      </c>
      <c r="H511" s="160">
        <v>2.8</v>
      </c>
      <c r="L511" s="156"/>
      <c r="M511" s="161"/>
      <c r="N511" s="162"/>
      <c r="O511" s="162"/>
      <c r="P511" s="162"/>
      <c r="Q511" s="162"/>
      <c r="R511" s="162"/>
      <c r="S511" s="162"/>
      <c r="T511" s="163"/>
      <c r="AT511" s="158" t="s">
        <v>135</v>
      </c>
      <c r="AU511" s="158" t="s">
        <v>82</v>
      </c>
      <c r="AV511" s="13" t="s">
        <v>82</v>
      </c>
      <c r="AW511" s="13" t="s">
        <v>30</v>
      </c>
      <c r="AX511" s="13" t="s">
        <v>73</v>
      </c>
      <c r="AY511" s="158" t="s">
        <v>127</v>
      </c>
    </row>
    <row r="512" spans="1:65" s="15" customFormat="1" ht="10">
      <c r="B512" s="170"/>
      <c r="D512" s="157" t="s">
        <v>135</v>
      </c>
      <c r="E512" s="171" t="s">
        <v>1</v>
      </c>
      <c r="F512" s="172" t="s">
        <v>141</v>
      </c>
      <c r="H512" s="173">
        <v>13.4</v>
      </c>
      <c r="L512" s="170"/>
      <c r="M512" s="174"/>
      <c r="N512" s="175"/>
      <c r="O512" s="175"/>
      <c r="P512" s="175"/>
      <c r="Q512" s="175"/>
      <c r="R512" s="175"/>
      <c r="S512" s="175"/>
      <c r="T512" s="176"/>
      <c r="AT512" s="171" t="s">
        <v>135</v>
      </c>
      <c r="AU512" s="171" t="s">
        <v>82</v>
      </c>
      <c r="AV512" s="15" t="s">
        <v>133</v>
      </c>
      <c r="AW512" s="15" t="s">
        <v>30</v>
      </c>
      <c r="AX512" s="15" t="s">
        <v>78</v>
      </c>
      <c r="AY512" s="171" t="s">
        <v>127</v>
      </c>
    </row>
    <row r="513" spans="1:65" s="2" customFormat="1" ht="21.75" customHeight="1">
      <c r="A513" s="30"/>
      <c r="B513" s="142"/>
      <c r="C513" s="184" t="s">
        <v>663</v>
      </c>
      <c r="D513" s="184" t="s">
        <v>260</v>
      </c>
      <c r="E513" s="185" t="s">
        <v>664</v>
      </c>
      <c r="F513" s="186" t="s">
        <v>665</v>
      </c>
      <c r="G513" s="187" t="s">
        <v>132</v>
      </c>
      <c r="H513" s="188">
        <v>0.435</v>
      </c>
      <c r="I513" s="189">
        <v>9320</v>
      </c>
      <c r="J513" s="189">
        <f>ROUND(I513*H513,2)</f>
        <v>4054.2</v>
      </c>
      <c r="K513" s="190"/>
      <c r="L513" s="191"/>
      <c r="M513" s="192" t="s">
        <v>1</v>
      </c>
      <c r="N513" s="193" t="s">
        <v>38</v>
      </c>
      <c r="O513" s="152">
        <v>0</v>
      </c>
      <c r="P513" s="152">
        <f>O513*H513</f>
        <v>0</v>
      </c>
      <c r="Q513" s="152">
        <v>0.55000000000000004</v>
      </c>
      <c r="R513" s="152">
        <f>Q513*H513</f>
        <v>0.23925000000000002</v>
      </c>
      <c r="S513" s="152">
        <v>0</v>
      </c>
      <c r="T513" s="153">
        <f>S513*H513</f>
        <v>0</v>
      </c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R513" s="154" t="s">
        <v>326</v>
      </c>
      <c r="AT513" s="154" t="s">
        <v>260</v>
      </c>
      <c r="AU513" s="154" t="s">
        <v>82</v>
      </c>
      <c r="AY513" s="18" t="s">
        <v>127</v>
      </c>
      <c r="BE513" s="155">
        <f>IF(N513="základní",J513,0)</f>
        <v>4054.2</v>
      </c>
      <c r="BF513" s="155">
        <f>IF(N513="snížená",J513,0)</f>
        <v>0</v>
      </c>
      <c r="BG513" s="155">
        <f>IF(N513="zákl. přenesená",J513,0)</f>
        <v>0</v>
      </c>
      <c r="BH513" s="155">
        <f>IF(N513="sníž. přenesená",J513,0)</f>
        <v>0</v>
      </c>
      <c r="BI513" s="155">
        <f>IF(N513="nulová",J513,0)</f>
        <v>0</v>
      </c>
      <c r="BJ513" s="18" t="s">
        <v>78</v>
      </c>
      <c r="BK513" s="155">
        <f>ROUND(I513*H513,2)</f>
        <v>4054.2</v>
      </c>
      <c r="BL513" s="18" t="s">
        <v>215</v>
      </c>
      <c r="BM513" s="154" t="s">
        <v>666</v>
      </c>
    </row>
    <row r="514" spans="1:65" s="14" customFormat="1" ht="10">
      <c r="B514" s="164"/>
      <c r="D514" s="157" t="s">
        <v>135</v>
      </c>
      <c r="E514" s="165" t="s">
        <v>1</v>
      </c>
      <c r="F514" s="166" t="s">
        <v>633</v>
      </c>
      <c r="H514" s="165" t="s">
        <v>1</v>
      </c>
      <c r="L514" s="164"/>
      <c r="M514" s="167"/>
      <c r="N514" s="168"/>
      <c r="O514" s="168"/>
      <c r="P514" s="168"/>
      <c r="Q514" s="168"/>
      <c r="R514" s="168"/>
      <c r="S514" s="168"/>
      <c r="T514" s="169"/>
      <c r="AT514" s="165" t="s">
        <v>135</v>
      </c>
      <c r="AU514" s="165" t="s">
        <v>82</v>
      </c>
      <c r="AV514" s="14" t="s">
        <v>78</v>
      </c>
      <c r="AW514" s="14" t="s">
        <v>30</v>
      </c>
      <c r="AX514" s="14" t="s">
        <v>73</v>
      </c>
      <c r="AY514" s="165" t="s">
        <v>127</v>
      </c>
    </row>
    <row r="515" spans="1:65" s="13" customFormat="1" ht="10">
      <c r="B515" s="156"/>
      <c r="D515" s="157" t="s">
        <v>135</v>
      </c>
      <c r="E515" s="158" t="s">
        <v>1</v>
      </c>
      <c r="F515" s="159" t="s">
        <v>667</v>
      </c>
      <c r="H515" s="160">
        <v>0.253</v>
      </c>
      <c r="L515" s="156"/>
      <c r="M515" s="161"/>
      <c r="N515" s="162"/>
      <c r="O515" s="162"/>
      <c r="P515" s="162"/>
      <c r="Q515" s="162"/>
      <c r="R515" s="162"/>
      <c r="S515" s="162"/>
      <c r="T515" s="163"/>
      <c r="AT515" s="158" t="s">
        <v>135</v>
      </c>
      <c r="AU515" s="158" t="s">
        <v>82</v>
      </c>
      <c r="AV515" s="13" t="s">
        <v>82</v>
      </c>
      <c r="AW515" s="13" t="s">
        <v>30</v>
      </c>
      <c r="AX515" s="13" t="s">
        <v>73</v>
      </c>
      <c r="AY515" s="158" t="s">
        <v>127</v>
      </c>
    </row>
    <row r="516" spans="1:65" s="13" customFormat="1" ht="10">
      <c r="B516" s="156"/>
      <c r="D516" s="157" t="s">
        <v>135</v>
      </c>
      <c r="E516" s="158" t="s">
        <v>1</v>
      </c>
      <c r="F516" s="159" t="s">
        <v>668</v>
      </c>
      <c r="H516" s="160">
        <v>8.1000000000000003E-2</v>
      </c>
      <c r="L516" s="156"/>
      <c r="M516" s="161"/>
      <c r="N516" s="162"/>
      <c r="O516" s="162"/>
      <c r="P516" s="162"/>
      <c r="Q516" s="162"/>
      <c r="R516" s="162"/>
      <c r="S516" s="162"/>
      <c r="T516" s="163"/>
      <c r="AT516" s="158" t="s">
        <v>135</v>
      </c>
      <c r="AU516" s="158" t="s">
        <v>82</v>
      </c>
      <c r="AV516" s="13" t="s">
        <v>82</v>
      </c>
      <c r="AW516" s="13" t="s">
        <v>30</v>
      </c>
      <c r="AX516" s="13" t="s">
        <v>73</v>
      </c>
      <c r="AY516" s="158" t="s">
        <v>127</v>
      </c>
    </row>
    <row r="517" spans="1:65" s="13" customFormat="1" ht="10">
      <c r="B517" s="156"/>
      <c r="D517" s="157" t="s">
        <v>135</v>
      </c>
      <c r="E517" s="158" t="s">
        <v>1</v>
      </c>
      <c r="F517" s="159" t="s">
        <v>669</v>
      </c>
      <c r="H517" s="160">
        <v>0.10100000000000001</v>
      </c>
      <c r="L517" s="156"/>
      <c r="M517" s="161"/>
      <c r="N517" s="162"/>
      <c r="O517" s="162"/>
      <c r="P517" s="162"/>
      <c r="Q517" s="162"/>
      <c r="R517" s="162"/>
      <c r="S517" s="162"/>
      <c r="T517" s="163"/>
      <c r="AT517" s="158" t="s">
        <v>135</v>
      </c>
      <c r="AU517" s="158" t="s">
        <v>82</v>
      </c>
      <c r="AV517" s="13" t="s">
        <v>82</v>
      </c>
      <c r="AW517" s="13" t="s">
        <v>30</v>
      </c>
      <c r="AX517" s="13" t="s">
        <v>73</v>
      </c>
      <c r="AY517" s="158" t="s">
        <v>127</v>
      </c>
    </row>
    <row r="518" spans="1:65" s="15" customFormat="1" ht="10">
      <c r="B518" s="170"/>
      <c r="D518" s="157" t="s">
        <v>135</v>
      </c>
      <c r="E518" s="171" t="s">
        <v>1</v>
      </c>
      <c r="F518" s="172" t="s">
        <v>141</v>
      </c>
      <c r="H518" s="173">
        <v>0.435</v>
      </c>
      <c r="L518" s="170"/>
      <c r="M518" s="174"/>
      <c r="N518" s="175"/>
      <c r="O518" s="175"/>
      <c r="P518" s="175"/>
      <c r="Q518" s="175"/>
      <c r="R518" s="175"/>
      <c r="S518" s="175"/>
      <c r="T518" s="176"/>
      <c r="AT518" s="171" t="s">
        <v>135</v>
      </c>
      <c r="AU518" s="171" t="s">
        <v>82</v>
      </c>
      <c r="AV518" s="15" t="s">
        <v>133</v>
      </c>
      <c r="AW518" s="15" t="s">
        <v>30</v>
      </c>
      <c r="AX518" s="15" t="s">
        <v>78</v>
      </c>
      <c r="AY518" s="171" t="s">
        <v>127</v>
      </c>
    </row>
    <row r="519" spans="1:65" s="2" customFormat="1" ht="24.15" customHeight="1">
      <c r="A519" s="30"/>
      <c r="B519" s="142"/>
      <c r="C519" s="143" t="s">
        <v>670</v>
      </c>
      <c r="D519" s="143" t="s">
        <v>129</v>
      </c>
      <c r="E519" s="144" t="s">
        <v>671</v>
      </c>
      <c r="F519" s="145" t="s">
        <v>672</v>
      </c>
      <c r="G519" s="146" t="s">
        <v>147</v>
      </c>
      <c r="H519" s="147">
        <v>35.859000000000002</v>
      </c>
      <c r="I519" s="148">
        <v>80.2</v>
      </c>
      <c r="J519" s="148">
        <f>ROUND(I519*H519,2)</f>
        <v>2875.89</v>
      </c>
      <c r="K519" s="149"/>
      <c r="L519" s="31"/>
      <c r="M519" s="150" t="s">
        <v>1</v>
      </c>
      <c r="N519" s="151" t="s">
        <v>38</v>
      </c>
      <c r="O519" s="152">
        <v>0.152</v>
      </c>
      <c r="P519" s="152">
        <f>O519*H519</f>
        <v>5.4505680000000005</v>
      </c>
      <c r="Q519" s="152">
        <v>0</v>
      </c>
      <c r="R519" s="152">
        <f>Q519*H519</f>
        <v>0</v>
      </c>
      <c r="S519" s="152">
        <v>0</v>
      </c>
      <c r="T519" s="153">
        <f>S519*H519</f>
        <v>0</v>
      </c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R519" s="154" t="s">
        <v>215</v>
      </c>
      <c r="AT519" s="154" t="s">
        <v>129</v>
      </c>
      <c r="AU519" s="154" t="s">
        <v>82</v>
      </c>
      <c r="AY519" s="18" t="s">
        <v>127</v>
      </c>
      <c r="BE519" s="155">
        <f>IF(N519="základní",J519,0)</f>
        <v>2875.89</v>
      </c>
      <c r="BF519" s="155">
        <f>IF(N519="snížená",J519,0)</f>
        <v>0</v>
      </c>
      <c r="BG519" s="155">
        <f>IF(N519="zákl. přenesená",J519,0)</f>
        <v>0</v>
      </c>
      <c r="BH519" s="155">
        <f>IF(N519="sníž. přenesená",J519,0)</f>
        <v>0</v>
      </c>
      <c r="BI519" s="155">
        <f>IF(N519="nulová",J519,0)</f>
        <v>0</v>
      </c>
      <c r="BJ519" s="18" t="s">
        <v>78</v>
      </c>
      <c r="BK519" s="155">
        <f>ROUND(I519*H519,2)</f>
        <v>2875.89</v>
      </c>
      <c r="BL519" s="18" t="s">
        <v>215</v>
      </c>
      <c r="BM519" s="154" t="s">
        <v>673</v>
      </c>
    </row>
    <row r="520" spans="1:65" s="13" customFormat="1" ht="10">
      <c r="B520" s="156"/>
      <c r="D520" s="157" t="s">
        <v>135</v>
      </c>
      <c r="E520" s="158" t="s">
        <v>1</v>
      </c>
      <c r="F520" s="159" t="s">
        <v>674</v>
      </c>
      <c r="H520" s="160">
        <v>2.56</v>
      </c>
      <c r="L520" s="156"/>
      <c r="M520" s="161"/>
      <c r="N520" s="162"/>
      <c r="O520" s="162"/>
      <c r="P520" s="162"/>
      <c r="Q520" s="162"/>
      <c r="R520" s="162"/>
      <c r="S520" s="162"/>
      <c r="T520" s="163"/>
      <c r="AT520" s="158" t="s">
        <v>135</v>
      </c>
      <c r="AU520" s="158" t="s">
        <v>82</v>
      </c>
      <c r="AV520" s="13" t="s">
        <v>82</v>
      </c>
      <c r="AW520" s="13" t="s">
        <v>30</v>
      </c>
      <c r="AX520" s="13" t="s">
        <v>73</v>
      </c>
      <c r="AY520" s="158" t="s">
        <v>127</v>
      </c>
    </row>
    <row r="521" spans="1:65" s="13" customFormat="1" ht="10">
      <c r="B521" s="156"/>
      <c r="D521" s="157" t="s">
        <v>135</v>
      </c>
      <c r="E521" s="158" t="s">
        <v>1</v>
      </c>
      <c r="F521" s="159" t="s">
        <v>675</v>
      </c>
      <c r="H521" s="160">
        <v>9.4190000000000005</v>
      </c>
      <c r="L521" s="156"/>
      <c r="M521" s="161"/>
      <c r="N521" s="162"/>
      <c r="O521" s="162"/>
      <c r="P521" s="162"/>
      <c r="Q521" s="162"/>
      <c r="R521" s="162"/>
      <c r="S521" s="162"/>
      <c r="T521" s="163"/>
      <c r="AT521" s="158" t="s">
        <v>135</v>
      </c>
      <c r="AU521" s="158" t="s">
        <v>82</v>
      </c>
      <c r="AV521" s="13" t="s">
        <v>82</v>
      </c>
      <c r="AW521" s="13" t="s">
        <v>30</v>
      </c>
      <c r="AX521" s="13" t="s">
        <v>73</v>
      </c>
      <c r="AY521" s="158" t="s">
        <v>127</v>
      </c>
    </row>
    <row r="522" spans="1:65" s="13" customFormat="1" ht="20">
      <c r="B522" s="156"/>
      <c r="D522" s="157" t="s">
        <v>135</v>
      </c>
      <c r="E522" s="158" t="s">
        <v>1</v>
      </c>
      <c r="F522" s="159" t="s">
        <v>676</v>
      </c>
      <c r="H522" s="160">
        <v>23.88</v>
      </c>
      <c r="L522" s="156"/>
      <c r="M522" s="161"/>
      <c r="N522" s="162"/>
      <c r="O522" s="162"/>
      <c r="P522" s="162"/>
      <c r="Q522" s="162"/>
      <c r="R522" s="162"/>
      <c r="S522" s="162"/>
      <c r="T522" s="163"/>
      <c r="AT522" s="158" t="s">
        <v>135</v>
      </c>
      <c r="AU522" s="158" t="s">
        <v>82</v>
      </c>
      <c r="AV522" s="13" t="s">
        <v>82</v>
      </c>
      <c r="AW522" s="13" t="s">
        <v>30</v>
      </c>
      <c r="AX522" s="13" t="s">
        <v>73</v>
      </c>
      <c r="AY522" s="158" t="s">
        <v>127</v>
      </c>
    </row>
    <row r="523" spans="1:65" s="15" customFormat="1" ht="10">
      <c r="B523" s="170"/>
      <c r="D523" s="157" t="s">
        <v>135</v>
      </c>
      <c r="E523" s="171" t="s">
        <v>1</v>
      </c>
      <c r="F523" s="172" t="s">
        <v>141</v>
      </c>
      <c r="H523" s="173">
        <v>35.859000000000002</v>
      </c>
      <c r="L523" s="170"/>
      <c r="M523" s="174"/>
      <c r="N523" s="175"/>
      <c r="O523" s="175"/>
      <c r="P523" s="175"/>
      <c r="Q523" s="175"/>
      <c r="R523" s="175"/>
      <c r="S523" s="175"/>
      <c r="T523" s="176"/>
      <c r="AT523" s="171" t="s">
        <v>135</v>
      </c>
      <c r="AU523" s="171" t="s">
        <v>82</v>
      </c>
      <c r="AV523" s="15" t="s">
        <v>133</v>
      </c>
      <c r="AW523" s="15" t="s">
        <v>30</v>
      </c>
      <c r="AX523" s="15" t="s">
        <v>78</v>
      </c>
      <c r="AY523" s="171" t="s">
        <v>127</v>
      </c>
    </row>
    <row r="524" spans="1:65" s="2" customFormat="1" ht="16.5" customHeight="1">
      <c r="A524" s="30"/>
      <c r="B524" s="142"/>
      <c r="C524" s="184" t="s">
        <v>677</v>
      </c>
      <c r="D524" s="184" t="s">
        <v>260</v>
      </c>
      <c r="E524" s="185" t="s">
        <v>678</v>
      </c>
      <c r="F524" s="186" t="s">
        <v>679</v>
      </c>
      <c r="G524" s="187" t="s">
        <v>132</v>
      </c>
      <c r="H524" s="188">
        <v>0.17799999999999999</v>
      </c>
      <c r="I524" s="189">
        <v>9580</v>
      </c>
      <c r="J524" s="189">
        <f>ROUND(I524*H524,2)</f>
        <v>1705.24</v>
      </c>
      <c r="K524" s="190"/>
      <c r="L524" s="191"/>
      <c r="M524" s="192" t="s">
        <v>1</v>
      </c>
      <c r="N524" s="193" t="s">
        <v>38</v>
      </c>
      <c r="O524" s="152">
        <v>0</v>
      </c>
      <c r="P524" s="152">
        <f>O524*H524</f>
        <v>0</v>
      </c>
      <c r="Q524" s="152">
        <v>0.55000000000000004</v>
      </c>
      <c r="R524" s="152">
        <f>Q524*H524</f>
        <v>9.7900000000000001E-2</v>
      </c>
      <c r="S524" s="152">
        <v>0</v>
      </c>
      <c r="T524" s="153">
        <f>S524*H524</f>
        <v>0</v>
      </c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R524" s="154" t="s">
        <v>326</v>
      </c>
      <c r="AT524" s="154" t="s">
        <v>260</v>
      </c>
      <c r="AU524" s="154" t="s">
        <v>82</v>
      </c>
      <c r="AY524" s="18" t="s">
        <v>127</v>
      </c>
      <c r="BE524" s="155">
        <f>IF(N524="základní",J524,0)</f>
        <v>1705.24</v>
      </c>
      <c r="BF524" s="155">
        <f>IF(N524="snížená",J524,0)</f>
        <v>0</v>
      </c>
      <c r="BG524" s="155">
        <f>IF(N524="zákl. přenesená",J524,0)</f>
        <v>0</v>
      </c>
      <c r="BH524" s="155">
        <f>IF(N524="sníž. přenesená",J524,0)</f>
        <v>0</v>
      </c>
      <c r="BI524" s="155">
        <f>IF(N524="nulová",J524,0)</f>
        <v>0</v>
      </c>
      <c r="BJ524" s="18" t="s">
        <v>78</v>
      </c>
      <c r="BK524" s="155">
        <f>ROUND(I524*H524,2)</f>
        <v>1705.24</v>
      </c>
      <c r="BL524" s="18" t="s">
        <v>215</v>
      </c>
      <c r="BM524" s="154" t="s">
        <v>680</v>
      </c>
    </row>
    <row r="525" spans="1:65" s="13" customFormat="1" ht="10">
      <c r="B525" s="156"/>
      <c r="D525" s="157" t="s">
        <v>135</v>
      </c>
      <c r="E525" s="158" t="s">
        <v>1</v>
      </c>
      <c r="F525" s="159" t="s">
        <v>681</v>
      </c>
      <c r="H525" s="160">
        <v>1.6E-2</v>
      </c>
      <c r="L525" s="156"/>
      <c r="M525" s="161"/>
      <c r="N525" s="162"/>
      <c r="O525" s="162"/>
      <c r="P525" s="162"/>
      <c r="Q525" s="162"/>
      <c r="R525" s="162"/>
      <c r="S525" s="162"/>
      <c r="T525" s="163"/>
      <c r="AT525" s="158" t="s">
        <v>135</v>
      </c>
      <c r="AU525" s="158" t="s">
        <v>82</v>
      </c>
      <c r="AV525" s="13" t="s">
        <v>82</v>
      </c>
      <c r="AW525" s="13" t="s">
        <v>30</v>
      </c>
      <c r="AX525" s="13" t="s">
        <v>73</v>
      </c>
      <c r="AY525" s="158" t="s">
        <v>127</v>
      </c>
    </row>
    <row r="526" spans="1:65" s="13" customFormat="1" ht="10">
      <c r="B526" s="156"/>
      <c r="D526" s="157" t="s">
        <v>135</v>
      </c>
      <c r="E526" s="158" t="s">
        <v>1</v>
      </c>
      <c r="F526" s="159" t="s">
        <v>682</v>
      </c>
      <c r="H526" s="160">
        <v>5.8999999999999997E-2</v>
      </c>
      <c r="L526" s="156"/>
      <c r="M526" s="161"/>
      <c r="N526" s="162"/>
      <c r="O526" s="162"/>
      <c r="P526" s="162"/>
      <c r="Q526" s="162"/>
      <c r="R526" s="162"/>
      <c r="S526" s="162"/>
      <c r="T526" s="163"/>
      <c r="AT526" s="158" t="s">
        <v>135</v>
      </c>
      <c r="AU526" s="158" t="s">
        <v>82</v>
      </c>
      <c r="AV526" s="13" t="s">
        <v>82</v>
      </c>
      <c r="AW526" s="13" t="s">
        <v>30</v>
      </c>
      <c r="AX526" s="13" t="s">
        <v>73</v>
      </c>
      <c r="AY526" s="158" t="s">
        <v>127</v>
      </c>
    </row>
    <row r="527" spans="1:65" s="13" customFormat="1" ht="20">
      <c r="B527" s="156"/>
      <c r="D527" s="157" t="s">
        <v>135</v>
      </c>
      <c r="E527" s="158" t="s">
        <v>1</v>
      </c>
      <c r="F527" s="159" t="s">
        <v>683</v>
      </c>
      <c r="H527" s="160">
        <v>8.6999999999999994E-2</v>
      </c>
      <c r="L527" s="156"/>
      <c r="M527" s="161"/>
      <c r="N527" s="162"/>
      <c r="O527" s="162"/>
      <c r="P527" s="162"/>
      <c r="Q527" s="162"/>
      <c r="R527" s="162"/>
      <c r="S527" s="162"/>
      <c r="T527" s="163"/>
      <c r="AT527" s="158" t="s">
        <v>135</v>
      </c>
      <c r="AU527" s="158" t="s">
        <v>82</v>
      </c>
      <c r="AV527" s="13" t="s">
        <v>82</v>
      </c>
      <c r="AW527" s="13" t="s">
        <v>30</v>
      </c>
      <c r="AX527" s="13" t="s">
        <v>73</v>
      </c>
      <c r="AY527" s="158" t="s">
        <v>127</v>
      </c>
    </row>
    <row r="528" spans="1:65" s="15" customFormat="1" ht="10">
      <c r="B528" s="170"/>
      <c r="D528" s="157" t="s">
        <v>135</v>
      </c>
      <c r="E528" s="171" t="s">
        <v>1</v>
      </c>
      <c r="F528" s="172" t="s">
        <v>141</v>
      </c>
      <c r="H528" s="173">
        <v>0.16200000000000001</v>
      </c>
      <c r="L528" s="170"/>
      <c r="M528" s="174"/>
      <c r="N528" s="175"/>
      <c r="O528" s="175"/>
      <c r="P528" s="175"/>
      <c r="Q528" s="175"/>
      <c r="R528" s="175"/>
      <c r="S528" s="175"/>
      <c r="T528" s="176"/>
      <c r="AT528" s="171" t="s">
        <v>135</v>
      </c>
      <c r="AU528" s="171" t="s">
        <v>82</v>
      </c>
      <c r="AV528" s="15" t="s">
        <v>133</v>
      </c>
      <c r="AW528" s="15" t="s">
        <v>30</v>
      </c>
      <c r="AX528" s="15" t="s">
        <v>78</v>
      </c>
      <c r="AY528" s="171" t="s">
        <v>127</v>
      </c>
    </row>
    <row r="529" spans="1:65" s="13" customFormat="1" ht="10">
      <c r="B529" s="156"/>
      <c r="D529" s="157" t="s">
        <v>135</v>
      </c>
      <c r="F529" s="159" t="s">
        <v>684</v>
      </c>
      <c r="H529" s="160">
        <v>0.17799999999999999</v>
      </c>
      <c r="L529" s="156"/>
      <c r="M529" s="161"/>
      <c r="N529" s="162"/>
      <c r="O529" s="162"/>
      <c r="P529" s="162"/>
      <c r="Q529" s="162"/>
      <c r="R529" s="162"/>
      <c r="S529" s="162"/>
      <c r="T529" s="163"/>
      <c r="AT529" s="158" t="s">
        <v>135</v>
      </c>
      <c r="AU529" s="158" t="s">
        <v>82</v>
      </c>
      <c r="AV529" s="13" t="s">
        <v>82</v>
      </c>
      <c r="AW529" s="13" t="s">
        <v>3</v>
      </c>
      <c r="AX529" s="13" t="s">
        <v>78</v>
      </c>
      <c r="AY529" s="158" t="s">
        <v>127</v>
      </c>
    </row>
    <row r="530" spans="1:65" s="2" customFormat="1" ht="24.15" customHeight="1">
      <c r="A530" s="30"/>
      <c r="B530" s="142"/>
      <c r="C530" s="143" t="s">
        <v>685</v>
      </c>
      <c r="D530" s="143" t="s">
        <v>129</v>
      </c>
      <c r="E530" s="144" t="s">
        <v>686</v>
      </c>
      <c r="F530" s="145" t="s">
        <v>687</v>
      </c>
      <c r="G530" s="146" t="s">
        <v>132</v>
      </c>
      <c r="H530" s="147">
        <v>2.2949999999999999</v>
      </c>
      <c r="I530" s="148">
        <v>4011</v>
      </c>
      <c r="J530" s="148">
        <f>ROUND(I530*H530,2)</f>
        <v>9205.25</v>
      </c>
      <c r="K530" s="149"/>
      <c r="L530" s="31"/>
      <c r="M530" s="150" t="s">
        <v>1</v>
      </c>
      <c r="N530" s="151" t="s">
        <v>38</v>
      </c>
      <c r="O530" s="152">
        <v>0</v>
      </c>
      <c r="P530" s="152">
        <f>O530*H530</f>
        <v>0</v>
      </c>
      <c r="Q530" s="152">
        <v>2.3369999999999998E-2</v>
      </c>
      <c r="R530" s="152">
        <f>Q530*H530</f>
        <v>5.3634149999999992E-2</v>
      </c>
      <c r="S530" s="152">
        <v>0</v>
      </c>
      <c r="T530" s="153">
        <f>S530*H530</f>
        <v>0</v>
      </c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R530" s="154" t="s">
        <v>215</v>
      </c>
      <c r="AT530" s="154" t="s">
        <v>129</v>
      </c>
      <c r="AU530" s="154" t="s">
        <v>82</v>
      </c>
      <c r="AY530" s="18" t="s">
        <v>127</v>
      </c>
      <c r="BE530" s="155">
        <f>IF(N530="základní",J530,0)</f>
        <v>9205.25</v>
      </c>
      <c r="BF530" s="155">
        <f>IF(N530="snížená",J530,0)</f>
        <v>0</v>
      </c>
      <c r="BG530" s="155">
        <f>IF(N530="zákl. přenesená",J530,0)</f>
        <v>0</v>
      </c>
      <c r="BH530" s="155">
        <f>IF(N530="sníž. přenesená",J530,0)</f>
        <v>0</v>
      </c>
      <c r="BI530" s="155">
        <f>IF(N530="nulová",J530,0)</f>
        <v>0</v>
      </c>
      <c r="BJ530" s="18" t="s">
        <v>78</v>
      </c>
      <c r="BK530" s="155">
        <f>ROUND(I530*H530,2)</f>
        <v>9205.25</v>
      </c>
      <c r="BL530" s="18" t="s">
        <v>215</v>
      </c>
      <c r="BM530" s="154" t="s">
        <v>688</v>
      </c>
    </row>
    <row r="531" spans="1:65" s="13" customFormat="1" ht="10">
      <c r="B531" s="156"/>
      <c r="D531" s="157" t="s">
        <v>135</v>
      </c>
      <c r="E531" s="158" t="s">
        <v>1</v>
      </c>
      <c r="F531" s="159" t="s">
        <v>689</v>
      </c>
      <c r="H531" s="160">
        <v>2.2949999999999999</v>
      </c>
      <c r="L531" s="156"/>
      <c r="M531" s="161"/>
      <c r="N531" s="162"/>
      <c r="O531" s="162"/>
      <c r="P531" s="162"/>
      <c r="Q531" s="162"/>
      <c r="R531" s="162"/>
      <c r="S531" s="162"/>
      <c r="T531" s="163"/>
      <c r="AT531" s="158" t="s">
        <v>135</v>
      </c>
      <c r="AU531" s="158" t="s">
        <v>82</v>
      </c>
      <c r="AV531" s="13" t="s">
        <v>82</v>
      </c>
      <c r="AW531" s="13" t="s">
        <v>30</v>
      </c>
      <c r="AX531" s="13" t="s">
        <v>78</v>
      </c>
      <c r="AY531" s="158" t="s">
        <v>127</v>
      </c>
    </row>
    <row r="532" spans="1:65" s="2" customFormat="1" ht="24.15" customHeight="1">
      <c r="A532" s="30"/>
      <c r="B532" s="142"/>
      <c r="C532" s="143" t="s">
        <v>690</v>
      </c>
      <c r="D532" s="143" t="s">
        <v>129</v>
      </c>
      <c r="E532" s="144" t="s">
        <v>691</v>
      </c>
      <c r="F532" s="145" t="s">
        <v>692</v>
      </c>
      <c r="G532" s="146" t="s">
        <v>193</v>
      </c>
      <c r="H532" s="147">
        <v>24</v>
      </c>
      <c r="I532" s="148">
        <v>301</v>
      </c>
      <c r="J532" s="148">
        <f>ROUND(I532*H532,2)</f>
        <v>7224</v>
      </c>
      <c r="K532" s="149"/>
      <c r="L532" s="31"/>
      <c r="M532" s="150" t="s">
        <v>1</v>
      </c>
      <c r="N532" s="151" t="s">
        <v>38</v>
      </c>
      <c r="O532" s="152">
        <v>0.55200000000000005</v>
      </c>
      <c r="P532" s="152">
        <f>O532*H532</f>
        <v>13.248000000000001</v>
      </c>
      <c r="Q532" s="152">
        <v>0</v>
      </c>
      <c r="R532" s="152">
        <f>Q532*H532</f>
        <v>0</v>
      </c>
      <c r="S532" s="152">
        <v>0</v>
      </c>
      <c r="T532" s="153">
        <f>S532*H532</f>
        <v>0</v>
      </c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R532" s="154" t="s">
        <v>215</v>
      </c>
      <c r="AT532" s="154" t="s">
        <v>129</v>
      </c>
      <c r="AU532" s="154" t="s">
        <v>82</v>
      </c>
      <c r="AY532" s="18" t="s">
        <v>127</v>
      </c>
      <c r="BE532" s="155">
        <f>IF(N532="základní",J532,0)</f>
        <v>7224</v>
      </c>
      <c r="BF532" s="155">
        <f>IF(N532="snížená",J532,0)</f>
        <v>0</v>
      </c>
      <c r="BG532" s="155">
        <f>IF(N532="zákl. přenesená",J532,0)</f>
        <v>0</v>
      </c>
      <c r="BH532" s="155">
        <f>IF(N532="sníž. přenesená",J532,0)</f>
        <v>0</v>
      </c>
      <c r="BI532" s="155">
        <f>IF(N532="nulová",J532,0)</f>
        <v>0</v>
      </c>
      <c r="BJ532" s="18" t="s">
        <v>78</v>
      </c>
      <c r="BK532" s="155">
        <f>ROUND(I532*H532,2)</f>
        <v>7224</v>
      </c>
      <c r="BL532" s="18" t="s">
        <v>215</v>
      </c>
      <c r="BM532" s="154" t="s">
        <v>693</v>
      </c>
    </row>
    <row r="533" spans="1:65" s="14" customFormat="1" ht="10">
      <c r="B533" s="164"/>
      <c r="D533" s="157" t="s">
        <v>135</v>
      </c>
      <c r="E533" s="165" t="s">
        <v>1</v>
      </c>
      <c r="F533" s="166" t="s">
        <v>694</v>
      </c>
      <c r="H533" s="165" t="s">
        <v>1</v>
      </c>
      <c r="L533" s="164"/>
      <c r="M533" s="167"/>
      <c r="N533" s="168"/>
      <c r="O533" s="168"/>
      <c r="P533" s="168"/>
      <c r="Q533" s="168"/>
      <c r="R533" s="168"/>
      <c r="S533" s="168"/>
      <c r="T533" s="169"/>
      <c r="AT533" s="165" t="s">
        <v>135</v>
      </c>
      <c r="AU533" s="165" t="s">
        <v>82</v>
      </c>
      <c r="AV533" s="14" t="s">
        <v>78</v>
      </c>
      <c r="AW533" s="14" t="s">
        <v>30</v>
      </c>
      <c r="AX533" s="14" t="s">
        <v>73</v>
      </c>
      <c r="AY533" s="165" t="s">
        <v>127</v>
      </c>
    </row>
    <row r="534" spans="1:65" s="13" customFormat="1" ht="10">
      <c r="B534" s="156"/>
      <c r="D534" s="157" t="s">
        <v>135</v>
      </c>
      <c r="E534" s="158" t="s">
        <v>1</v>
      </c>
      <c r="F534" s="159" t="s">
        <v>695</v>
      </c>
      <c r="H534" s="160">
        <v>21.2</v>
      </c>
      <c r="L534" s="156"/>
      <c r="M534" s="161"/>
      <c r="N534" s="162"/>
      <c r="O534" s="162"/>
      <c r="P534" s="162"/>
      <c r="Q534" s="162"/>
      <c r="R534" s="162"/>
      <c r="S534" s="162"/>
      <c r="T534" s="163"/>
      <c r="AT534" s="158" t="s">
        <v>135</v>
      </c>
      <c r="AU534" s="158" t="s">
        <v>82</v>
      </c>
      <c r="AV534" s="13" t="s">
        <v>82</v>
      </c>
      <c r="AW534" s="13" t="s">
        <v>30</v>
      </c>
      <c r="AX534" s="13" t="s">
        <v>73</v>
      </c>
      <c r="AY534" s="158" t="s">
        <v>127</v>
      </c>
    </row>
    <row r="535" spans="1:65" s="13" customFormat="1" ht="10">
      <c r="B535" s="156"/>
      <c r="D535" s="157" t="s">
        <v>135</v>
      </c>
      <c r="E535" s="158" t="s">
        <v>1</v>
      </c>
      <c r="F535" s="159" t="s">
        <v>696</v>
      </c>
      <c r="H535" s="160">
        <v>2.8</v>
      </c>
      <c r="L535" s="156"/>
      <c r="M535" s="161"/>
      <c r="N535" s="162"/>
      <c r="O535" s="162"/>
      <c r="P535" s="162"/>
      <c r="Q535" s="162"/>
      <c r="R535" s="162"/>
      <c r="S535" s="162"/>
      <c r="T535" s="163"/>
      <c r="AT535" s="158" t="s">
        <v>135</v>
      </c>
      <c r="AU535" s="158" t="s">
        <v>82</v>
      </c>
      <c r="AV535" s="13" t="s">
        <v>82</v>
      </c>
      <c r="AW535" s="13" t="s">
        <v>30</v>
      </c>
      <c r="AX535" s="13" t="s">
        <v>73</v>
      </c>
      <c r="AY535" s="158" t="s">
        <v>127</v>
      </c>
    </row>
    <row r="536" spans="1:65" s="15" customFormat="1" ht="10">
      <c r="B536" s="170"/>
      <c r="D536" s="157" t="s">
        <v>135</v>
      </c>
      <c r="E536" s="171" t="s">
        <v>1</v>
      </c>
      <c r="F536" s="172" t="s">
        <v>141</v>
      </c>
      <c r="H536" s="173">
        <v>24</v>
      </c>
      <c r="L536" s="170"/>
      <c r="M536" s="174"/>
      <c r="N536" s="175"/>
      <c r="O536" s="175"/>
      <c r="P536" s="175"/>
      <c r="Q536" s="175"/>
      <c r="R536" s="175"/>
      <c r="S536" s="175"/>
      <c r="T536" s="176"/>
      <c r="AT536" s="171" t="s">
        <v>135</v>
      </c>
      <c r="AU536" s="171" t="s">
        <v>82</v>
      </c>
      <c r="AV536" s="15" t="s">
        <v>133</v>
      </c>
      <c r="AW536" s="15" t="s">
        <v>30</v>
      </c>
      <c r="AX536" s="15" t="s">
        <v>78</v>
      </c>
      <c r="AY536" s="171" t="s">
        <v>127</v>
      </c>
    </row>
    <row r="537" spans="1:65" s="2" customFormat="1" ht="21.75" customHeight="1">
      <c r="A537" s="30"/>
      <c r="B537" s="142"/>
      <c r="C537" s="184" t="s">
        <v>697</v>
      </c>
      <c r="D537" s="184" t="s">
        <v>260</v>
      </c>
      <c r="E537" s="185" t="s">
        <v>640</v>
      </c>
      <c r="F537" s="186" t="s">
        <v>641</v>
      </c>
      <c r="G537" s="187" t="s">
        <v>132</v>
      </c>
      <c r="H537" s="188">
        <v>0.33900000000000002</v>
      </c>
      <c r="I537" s="189">
        <v>9220</v>
      </c>
      <c r="J537" s="189">
        <f>ROUND(I537*H537,2)</f>
        <v>3125.58</v>
      </c>
      <c r="K537" s="190"/>
      <c r="L537" s="191"/>
      <c r="M537" s="192" t="s">
        <v>1</v>
      </c>
      <c r="N537" s="193" t="s">
        <v>38</v>
      </c>
      <c r="O537" s="152">
        <v>0</v>
      </c>
      <c r="P537" s="152">
        <f>O537*H537</f>
        <v>0</v>
      </c>
      <c r="Q537" s="152">
        <v>0.55000000000000004</v>
      </c>
      <c r="R537" s="152">
        <f>Q537*H537</f>
        <v>0.18645000000000003</v>
      </c>
      <c r="S537" s="152">
        <v>0</v>
      </c>
      <c r="T537" s="153">
        <f>S537*H537</f>
        <v>0</v>
      </c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R537" s="154" t="s">
        <v>326</v>
      </c>
      <c r="AT537" s="154" t="s">
        <v>260</v>
      </c>
      <c r="AU537" s="154" t="s">
        <v>82</v>
      </c>
      <c r="AY537" s="18" t="s">
        <v>127</v>
      </c>
      <c r="BE537" s="155">
        <f>IF(N537="základní",J537,0)</f>
        <v>3125.58</v>
      </c>
      <c r="BF537" s="155">
        <f>IF(N537="snížená",J537,0)</f>
        <v>0</v>
      </c>
      <c r="BG537" s="155">
        <f>IF(N537="zákl. přenesená",J537,0)</f>
        <v>0</v>
      </c>
      <c r="BH537" s="155">
        <f>IF(N537="sníž. přenesená",J537,0)</f>
        <v>0</v>
      </c>
      <c r="BI537" s="155">
        <f>IF(N537="nulová",J537,0)</f>
        <v>0</v>
      </c>
      <c r="BJ537" s="18" t="s">
        <v>78</v>
      </c>
      <c r="BK537" s="155">
        <f>ROUND(I537*H537,2)</f>
        <v>3125.58</v>
      </c>
      <c r="BL537" s="18" t="s">
        <v>215</v>
      </c>
      <c r="BM537" s="154" t="s">
        <v>698</v>
      </c>
    </row>
    <row r="538" spans="1:65" s="14" customFormat="1" ht="10">
      <c r="B538" s="164"/>
      <c r="D538" s="157" t="s">
        <v>135</v>
      </c>
      <c r="E538" s="165" t="s">
        <v>1</v>
      </c>
      <c r="F538" s="166" t="s">
        <v>694</v>
      </c>
      <c r="H538" s="165" t="s">
        <v>1</v>
      </c>
      <c r="L538" s="164"/>
      <c r="M538" s="167"/>
      <c r="N538" s="168"/>
      <c r="O538" s="168"/>
      <c r="P538" s="168"/>
      <c r="Q538" s="168"/>
      <c r="R538" s="168"/>
      <c r="S538" s="168"/>
      <c r="T538" s="169"/>
      <c r="AT538" s="165" t="s">
        <v>135</v>
      </c>
      <c r="AU538" s="165" t="s">
        <v>82</v>
      </c>
      <c r="AV538" s="14" t="s">
        <v>78</v>
      </c>
      <c r="AW538" s="14" t="s">
        <v>30</v>
      </c>
      <c r="AX538" s="14" t="s">
        <v>73</v>
      </c>
      <c r="AY538" s="165" t="s">
        <v>127</v>
      </c>
    </row>
    <row r="539" spans="1:65" s="13" customFormat="1" ht="10">
      <c r="B539" s="156"/>
      <c r="D539" s="157" t="s">
        <v>135</v>
      </c>
      <c r="E539" s="158" t="s">
        <v>1</v>
      </c>
      <c r="F539" s="159" t="s">
        <v>699</v>
      </c>
      <c r="H539" s="160">
        <v>0.30499999999999999</v>
      </c>
      <c r="L539" s="156"/>
      <c r="M539" s="161"/>
      <c r="N539" s="162"/>
      <c r="O539" s="162"/>
      <c r="P539" s="162"/>
      <c r="Q539" s="162"/>
      <c r="R539" s="162"/>
      <c r="S539" s="162"/>
      <c r="T539" s="163"/>
      <c r="AT539" s="158" t="s">
        <v>135</v>
      </c>
      <c r="AU539" s="158" t="s">
        <v>82</v>
      </c>
      <c r="AV539" s="13" t="s">
        <v>82</v>
      </c>
      <c r="AW539" s="13" t="s">
        <v>30</v>
      </c>
      <c r="AX539" s="13" t="s">
        <v>73</v>
      </c>
      <c r="AY539" s="158" t="s">
        <v>127</v>
      </c>
    </row>
    <row r="540" spans="1:65" s="13" customFormat="1" ht="10">
      <c r="B540" s="156"/>
      <c r="D540" s="157" t="s">
        <v>135</v>
      </c>
      <c r="E540" s="158" t="s">
        <v>1</v>
      </c>
      <c r="F540" s="159" t="s">
        <v>700</v>
      </c>
      <c r="H540" s="160">
        <v>3.4000000000000002E-2</v>
      </c>
      <c r="L540" s="156"/>
      <c r="M540" s="161"/>
      <c r="N540" s="162"/>
      <c r="O540" s="162"/>
      <c r="P540" s="162"/>
      <c r="Q540" s="162"/>
      <c r="R540" s="162"/>
      <c r="S540" s="162"/>
      <c r="T540" s="163"/>
      <c r="AT540" s="158" t="s">
        <v>135</v>
      </c>
      <c r="AU540" s="158" t="s">
        <v>82</v>
      </c>
      <c r="AV540" s="13" t="s">
        <v>82</v>
      </c>
      <c r="AW540" s="13" t="s">
        <v>30</v>
      </c>
      <c r="AX540" s="13" t="s">
        <v>73</v>
      </c>
      <c r="AY540" s="158" t="s">
        <v>127</v>
      </c>
    </row>
    <row r="541" spans="1:65" s="15" customFormat="1" ht="10">
      <c r="B541" s="170"/>
      <c r="D541" s="157" t="s">
        <v>135</v>
      </c>
      <c r="E541" s="171" t="s">
        <v>1</v>
      </c>
      <c r="F541" s="172" t="s">
        <v>141</v>
      </c>
      <c r="H541" s="173">
        <v>0.33900000000000002</v>
      </c>
      <c r="L541" s="170"/>
      <c r="M541" s="174"/>
      <c r="N541" s="175"/>
      <c r="O541" s="175"/>
      <c r="P541" s="175"/>
      <c r="Q541" s="175"/>
      <c r="R541" s="175"/>
      <c r="S541" s="175"/>
      <c r="T541" s="176"/>
      <c r="AT541" s="171" t="s">
        <v>135</v>
      </c>
      <c r="AU541" s="171" t="s">
        <v>82</v>
      </c>
      <c r="AV541" s="15" t="s">
        <v>133</v>
      </c>
      <c r="AW541" s="15" t="s">
        <v>30</v>
      </c>
      <c r="AX541" s="15" t="s">
        <v>78</v>
      </c>
      <c r="AY541" s="171" t="s">
        <v>127</v>
      </c>
    </row>
    <row r="542" spans="1:65" s="2" customFormat="1" ht="24.15" customHeight="1">
      <c r="A542" s="30"/>
      <c r="B542" s="142"/>
      <c r="C542" s="143" t="s">
        <v>701</v>
      </c>
      <c r="D542" s="143" t="s">
        <v>129</v>
      </c>
      <c r="E542" s="144" t="s">
        <v>702</v>
      </c>
      <c r="F542" s="145" t="s">
        <v>703</v>
      </c>
      <c r="G542" s="146" t="s">
        <v>132</v>
      </c>
      <c r="H542" s="147">
        <v>0.33900000000000002</v>
      </c>
      <c r="I542" s="148">
        <v>2583</v>
      </c>
      <c r="J542" s="148">
        <f>ROUND(I542*H542,2)</f>
        <v>875.64</v>
      </c>
      <c r="K542" s="149"/>
      <c r="L542" s="31"/>
      <c r="M542" s="150" t="s">
        <v>1</v>
      </c>
      <c r="N542" s="151" t="s">
        <v>38</v>
      </c>
      <c r="O542" s="152">
        <v>0</v>
      </c>
      <c r="P542" s="152">
        <f>O542*H542</f>
        <v>0</v>
      </c>
      <c r="Q542" s="152">
        <v>2.4469999999999999E-2</v>
      </c>
      <c r="R542" s="152">
        <f>Q542*H542</f>
        <v>8.2953300000000001E-3</v>
      </c>
      <c r="S542" s="152">
        <v>0</v>
      </c>
      <c r="T542" s="153">
        <f>S542*H542</f>
        <v>0</v>
      </c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R542" s="154" t="s">
        <v>215</v>
      </c>
      <c r="AT542" s="154" t="s">
        <v>129</v>
      </c>
      <c r="AU542" s="154" t="s">
        <v>82</v>
      </c>
      <c r="AY542" s="18" t="s">
        <v>127</v>
      </c>
      <c r="BE542" s="155">
        <f>IF(N542="základní",J542,0)</f>
        <v>875.64</v>
      </c>
      <c r="BF542" s="155">
        <f>IF(N542="snížená",J542,0)</f>
        <v>0</v>
      </c>
      <c r="BG542" s="155">
        <f>IF(N542="zákl. přenesená",J542,0)</f>
        <v>0</v>
      </c>
      <c r="BH542" s="155">
        <f>IF(N542="sníž. přenesená",J542,0)</f>
        <v>0</v>
      </c>
      <c r="BI542" s="155">
        <f>IF(N542="nulová",J542,0)</f>
        <v>0</v>
      </c>
      <c r="BJ542" s="18" t="s">
        <v>78</v>
      </c>
      <c r="BK542" s="155">
        <f>ROUND(I542*H542,2)</f>
        <v>875.64</v>
      </c>
      <c r="BL542" s="18" t="s">
        <v>215</v>
      </c>
      <c r="BM542" s="154" t="s">
        <v>704</v>
      </c>
    </row>
    <row r="543" spans="1:65" s="2" customFormat="1" ht="24.15" customHeight="1">
      <c r="A543" s="30"/>
      <c r="B543" s="142"/>
      <c r="C543" s="143" t="s">
        <v>705</v>
      </c>
      <c r="D543" s="143" t="s">
        <v>129</v>
      </c>
      <c r="E543" s="144" t="s">
        <v>706</v>
      </c>
      <c r="F543" s="145" t="s">
        <v>707</v>
      </c>
      <c r="G543" s="146" t="s">
        <v>708</v>
      </c>
      <c r="H543" s="147">
        <v>1372.873</v>
      </c>
      <c r="I543" s="148">
        <v>3.07</v>
      </c>
      <c r="J543" s="148">
        <f>ROUND(I543*H543,2)</f>
        <v>4214.72</v>
      </c>
      <c r="K543" s="149"/>
      <c r="L543" s="31"/>
      <c r="M543" s="150" t="s">
        <v>1</v>
      </c>
      <c r="N543" s="151" t="s">
        <v>38</v>
      </c>
      <c r="O543" s="152">
        <v>0</v>
      </c>
      <c r="P543" s="152">
        <f>O543*H543</f>
        <v>0</v>
      </c>
      <c r="Q543" s="152">
        <v>0</v>
      </c>
      <c r="R543" s="152">
        <f>Q543*H543</f>
        <v>0</v>
      </c>
      <c r="S543" s="152">
        <v>0</v>
      </c>
      <c r="T543" s="153">
        <f>S543*H543</f>
        <v>0</v>
      </c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R543" s="154" t="s">
        <v>215</v>
      </c>
      <c r="AT543" s="154" t="s">
        <v>129</v>
      </c>
      <c r="AU543" s="154" t="s">
        <v>82</v>
      </c>
      <c r="AY543" s="18" t="s">
        <v>127</v>
      </c>
      <c r="BE543" s="155">
        <f>IF(N543="základní",J543,0)</f>
        <v>4214.72</v>
      </c>
      <c r="BF543" s="155">
        <f>IF(N543="snížená",J543,0)</f>
        <v>0</v>
      </c>
      <c r="BG543" s="155">
        <f>IF(N543="zákl. přenesená",J543,0)</f>
        <v>0</v>
      </c>
      <c r="BH543" s="155">
        <f>IF(N543="sníž. přenesená",J543,0)</f>
        <v>0</v>
      </c>
      <c r="BI543" s="155">
        <f>IF(N543="nulová",J543,0)</f>
        <v>0</v>
      </c>
      <c r="BJ543" s="18" t="s">
        <v>78</v>
      </c>
      <c r="BK543" s="155">
        <f>ROUND(I543*H543,2)</f>
        <v>4214.72</v>
      </c>
      <c r="BL543" s="18" t="s">
        <v>215</v>
      </c>
      <c r="BM543" s="154" t="s">
        <v>709</v>
      </c>
    </row>
    <row r="544" spans="1:65" s="12" customFormat="1" ht="22.75" customHeight="1">
      <c r="B544" s="130"/>
      <c r="D544" s="131" t="s">
        <v>72</v>
      </c>
      <c r="E544" s="140" t="s">
        <v>710</v>
      </c>
      <c r="F544" s="140" t="s">
        <v>711</v>
      </c>
      <c r="J544" s="141">
        <f>BK544</f>
        <v>21113.53</v>
      </c>
      <c r="L544" s="130"/>
      <c r="M544" s="134"/>
      <c r="N544" s="135"/>
      <c r="O544" s="135"/>
      <c r="P544" s="136">
        <f>SUM(P545:P547)</f>
        <v>4.3113600000000005</v>
      </c>
      <c r="Q544" s="135"/>
      <c r="R544" s="136">
        <f>SUM(R545:R547)</f>
        <v>3.1936000000000006E-2</v>
      </c>
      <c r="S544" s="135"/>
      <c r="T544" s="137">
        <f>SUM(T545:T547)</f>
        <v>0</v>
      </c>
      <c r="AR544" s="131" t="s">
        <v>82</v>
      </c>
      <c r="AT544" s="138" t="s">
        <v>72</v>
      </c>
      <c r="AU544" s="138" t="s">
        <v>78</v>
      </c>
      <c r="AY544" s="131" t="s">
        <v>127</v>
      </c>
      <c r="BK544" s="139">
        <f>SUM(BK545:BK547)</f>
        <v>21113.53</v>
      </c>
    </row>
    <row r="545" spans="1:65" s="2" customFormat="1" ht="24.15" customHeight="1">
      <c r="A545" s="30"/>
      <c r="B545" s="142"/>
      <c r="C545" s="143" t="s">
        <v>712</v>
      </c>
      <c r="D545" s="143" t="s">
        <v>129</v>
      </c>
      <c r="E545" s="144" t="s">
        <v>713</v>
      </c>
      <c r="F545" s="145" t="s">
        <v>714</v>
      </c>
      <c r="G545" s="146" t="s">
        <v>193</v>
      </c>
      <c r="H545" s="147">
        <v>4.625</v>
      </c>
      <c r="I545" s="148">
        <v>1400</v>
      </c>
      <c r="J545" s="148">
        <f>ROUND(I545*H545,2)</f>
        <v>6475</v>
      </c>
      <c r="K545" s="149"/>
      <c r="L545" s="31"/>
      <c r="M545" s="150" t="s">
        <v>1</v>
      </c>
      <c r="N545" s="151" t="s">
        <v>38</v>
      </c>
      <c r="O545" s="152">
        <v>0.432</v>
      </c>
      <c r="P545" s="152">
        <f>O545*H545</f>
        <v>1.998</v>
      </c>
      <c r="Q545" s="152">
        <v>3.2000000000000002E-3</v>
      </c>
      <c r="R545" s="152">
        <f>Q545*H545</f>
        <v>1.4800000000000001E-2</v>
      </c>
      <c r="S545" s="152">
        <v>0</v>
      </c>
      <c r="T545" s="153">
        <f>S545*H545</f>
        <v>0</v>
      </c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R545" s="154" t="s">
        <v>215</v>
      </c>
      <c r="AT545" s="154" t="s">
        <v>129</v>
      </c>
      <c r="AU545" s="154" t="s">
        <v>82</v>
      </c>
      <c r="AY545" s="18" t="s">
        <v>127</v>
      </c>
      <c r="BE545" s="155">
        <f>IF(N545="základní",J545,0)</f>
        <v>6475</v>
      </c>
      <c r="BF545" s="155">
        <f>IF(N545="snížená",J545,0)</f>
        <v>0</v>
      </c>
      <c r="BG545" s="155">
        <f>IF(N545="zákl. přenesená",J545,0)</f>
        <v>0</v>
      </c>
      <c r="BH545" s="155">
        <f>IF(N545="sníž. přenesená",J545,0)</f>
        <v>0</v>
      </c>
      <c r="BI545" s="155">
        <f>IF(N545="nulová",J545,0)</f>
        <v>0</v>
      </c>
      <c r="BJ545" s="18" t="s">
        <v>78</v>
      </c>
      <c r="BK545" s="155">
        <f>ROUND(I545*H545,2)</f>
        <v>6475</v>
      </c>
      <c r="BL545" s="18" t="s">
        <v>215</v>
      </c>
      <c r="BM545" s="154" t="s">
        <v>715</v>
      </c>
    </row>
    <row r="546" spans="1:65" s="2" customFormat="1" ht="24.15" customHeight="1">
      <c r="A546" s="30"/>
      <c r="B546" s="142"/>
      <c r="C546" s="143" t="s">
        <v>716</v>
      </c>
      <c r="D546" s="143" t="s">
        <v>129</v>
      </c>
      <c r="E546" s="144" t="s">
        <v>717</v>
      </c>
      <c r="F546" s="145" t="s">
        <v>718</v>
      </c>
      <c r="G546" s="146" t="s">
        <v>193</v>
      </c>
      <c r="H546" s="147">
        <v>5.3550000000000004</v>
      </c>
      <c r="I546" s="148">
        <v>2700</v>
      </c>
      <c r="J546" s="148">
        <f>ROUND(I546*H546,2)</f>
        <v>14458.5</v>
      </c>
      <c r="K546" s="149"/>
      <c r="L546" s="31"/>
      <c r="M546" s="150" t="s">
        <v>1</v>
      </c>
      <c r="N546" s="151" t="s">
        <v>38</v>
      </c>
      <c r="O546" s="152">
        <v>0.432</v>
      </c>
      <c r="P546" s="152">
        <f>O546*H546</f>
        <v>2.3133600000000003</v>
      </c>
      <c r="Q546" s="152">
        <v>3.2000000000000002E-3</v>
      </c>
      <c r="R546" s="152">
        <f>Q546*H546</f>
        <v>1.7136000000000002E-2</v>
      </c>
      <c r="S546" s="152">
        <v>0</v>
      </c>
      <c r="T546" s="153">
        <f>S546*H546</f>
        <v>0</v>
      </c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R546" s="154" t="s">
        <v>215</v>
      </c>
      <c r="AT546" s="154" t="s">
        <v>129</v>
      </c>
      <c r="AU546" s="154" t="s">
        <v>82</v>
      </c>
      <c r="AY546" s="18" t="s">
        <v>127</v>
      </c>
      <c r="BE546" s="155">
        <f>IF(N546="základní",J546,0)</f>
        <v>14458.5</v>
      </c>
      <c r="BF546" s="155">
        <f>IF(N546="snížená",J546,0)</f>
        <v>0</v>
      </c>
      <c r="BG546" s="155">
        <f>IF(N546="zákl. přenesená",J546,0)</f>
        <v>0</v>
      </c>
      <c r="BH546" s="155">
        <f>IF(N546="sníž. přenesená",J546,0)</f>
        <v>0</v>
      </c>
      <c r="BI546" s="155">
        <f>IF(N546="nulová",J546,0)</f>
        <v>0</v>
      </c>
      <c r="BJ546" s="18" t="s">
        <v>78</v>
      </c>
      <c r="BK546" s="155">
        <f>ROUND(I546*H546,2)</f>
        <v>14458.5</v>
      </c>
      <c r="BL546" s="18" t="s">
        <v>215</v>
      </c>
      <c r="BM546" s="154" t="s">
        <v>719</v>
      </c>
    </row>
    <row r="547" spans="1:65" s="2" customFormat="1" ht="24.15" customHeight="1">
      <c r="A547" s="30"/>
      <c r="B547" s="142"/>
      <c r="C547" s="143" t="s">
        <v>720</v>
      </c>
      <c r="D547" s="143" t="s">
        <v>129</v>
      </c>
      <c r="E547" s="144" t="s">
        <v>721</v>
      </c>
      <c r="F547" s="145" t="s">
        <v>722</v>
      </c>
      <c r="G547" s="146" t="s">
        <v>708</v>
      </c>
      <c r="H547" s="147">
        <v>209.33500000000001</v>
      </c>
      <c r="I547" s="148">
        <v>0.86</v>
      </c>
      <c r="J547" s="148">
        <f>ROUND(I547*H547,2)</f>
        <v>180.03</v>
      </c>
      <c r="K547" s="149"/>
      <c r="L547" s="31"/>
      <c r="M547" s="150" t="s">
        <v>1</v>
      </c>
      <c r="N547" s="151" t="s">
        <v>38</v>
      </c>
      <c r="O547" s="152">
        <v>0</v>
      </c>
      <c r="P547" s="152">
        <f>O547*H547</f>
        <v>0</v>
      </c>
      <c r="Q547" s="152">
        <v>0</v>
      </c>
      <c r="R547" s="152">
        <f>Q547*H547</f>
        <v>0</v>
      </c>
      <c r="S547" s="152">
        <v>0</v>
      </c>
      <c r="T547" s="153">
        <f>S547*H547</f>
        <v>0</v>
      </c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R547" s="154" t="s">
        <v>215</v>
      </c>
      <c r="AT547" s="154" t="s">
        <v>129</v>
      </c>
      <c r="AU547" s="154" t="s">
        <v>82</v>
      </c>
      <c r="AY547" s="18" t="s">
        <v>127</v>
      </c>
      <c r="BE547" s="155">
        <f>IF(N547="základní",J547,0)</f>
        <v>180.03</v>
      </c>
      <c r="BF547" s="155">
        <f>IF(N547="snížená",J547,0)</f>
        <v>0</v>
      </c>
      <c r="BG547" s="155">
        <f>IF(N547="zákl. přenesená",J547,0)</f>
        <v>0</v>
      </c>
      <c r="BH547" s="155">
        <f>IF(N547="sníž. přenesená",J547,0)</f>
        <v>0</v>
      </c>
      <c r="BI547" s="155">
        <f>IF(N547="nulová",J547,0)</f>
        <v>0</v>
      </c>
      <c r="BJ547" s="18" t="s">
        <v>78</v>
      </c>
      <c r="BK547" s="155">
        <f>ROUND(I547*H547,2)</f>
        <v>180.03</v>
      </c>
      <c r="BL547" s="18" t="s">
        <v>215</v>
      </c>
      <c r="BM547" s="154" t="s">
        <v>723</v>
      </c>
    </row>
    <row r="548" spans="1:65" s="12" customFormat="1" ht="22.75" customHeight="1">
      <c r="B548" s="130"/>
      <c r="D548" s="131" t="s">
        <v>72</v>
      </c>
      <c r="E548" s="140" t="s">
        <v>724</v>
      </c>
      <c r="F548" s="140" t="s">
        <v>725</v>
      </c>
      <c r="J548" s="141">
        <f>BK548</f>
        <v>488685.19</v>
      </c>
      <c r="L548" s="130"/>
      <c r="M548" s="134"/>
      <c r="N548" s="135"/>
      <c r="O548" s="135"/>
      <c r="P548" s="136">
        <f>SUM(P549:P554)</f>
        <v>76.779559999999989</v>
      </c>
      <c r="Q548" s="135"/>
      <c r="R548" s="136">
        <f>SUM(R549:R554)</f>
        <v>0.85423909999999992</v>
      </c>
      <c r="S548" s="135"/>
      <c r="T548" s="137">
        <f>SUM(T549:T554)</f>
        <v>0</v>
      </c>
      <c r="AR548" s="131" t="s">
        <v>82</v>
      </c>
      <c r="AT548" s="138" t="s">
        <v>72</v>
      </c>
      <c r="AU548" s="138" t="s">
        <v>78</v>
      </c>
      <c r="AY548" s="131" t="s">
        <v>127</v>
      </c>
      <c r="BK548" s="139">
        <f>SUM(BK549:BK554)</f>
        <v>488685.19</v>
      </c>
    </row>
    <row r="549" spans="1:65" s="2" customFormat="1" ht="37.75" customHeight="1">
      <c r="A549" s="30"/>
      <c r="B549" s="142"/>
      <c r="C549" s="143" t="s">
        <v>726</v>
      </c>
      <c r="D549" s="143" t="s">
        <v>129</v>
      </c>
      <c r="E549" s="144" t="s">
        <v>727</v>
      </c>
      <c r="F549" s="145" t="s">
        <v>728</v>
      </c>
      <c r="G549" s="146" t="s">
        <v>147</v>
      </c>
      <c r="H549" s="147">
        <v>44.33</v>
      </c>
      <c r="I549" s="148">
        <v>10710</v>
      </c>
      <c r="J549" s="148">
        <f>ROUND(I549*H549,2)</f>
        <v>474774.3</v>
      </c>
      <c r="K549" s="149"/>
      <c r="L549" s="31"/>
      <c r="M549" s="150" t="s">
        <v>1</v>
      </c>
      <c r="N549" s="151" t="s">
        <v>38</v>
      </c>
      <c r="O549" s="152">
        <v>1.732</v>
      </c>
      <c r="P549" s="152">
        <f>O549*H549</f>
        <v>76.779559999999989</v>
      </c>
      <c r="Q549" s="152">
        <v>1.9269999999999999E-2</v>
      </c>
      <c r="R549" s="152">
        <f>Q549*H549</f>
        <v>0.85423909999999992</v>
      </c>
      <c r="S549" s="152">
        <v>0</v>
      </c>
      <c r="T549" s="153">
        <f>S549*H549</f>
        <v>0</v>
      </c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R549" s="154" t="s">
        <v>215</v>
      </c>
      <c r="AT549" s="154" t="s">
        <v>129</v>
      </c>
      <c r="AU549" s="154" t="s">
        <v>82</v>
      </c>
      <c r="AY549" s="18" t="s">
        <v>127</v>
      </c>
      <c r="BE549" s="155">
        <f>IF(N549="základní",J549,0)</f>
        <v>474774.3</v>
      </c>
      <c r="BF549" s="155">
        <f>IF(N549="snížená",J549,0)</f>
        <v>0</v>
      </c>
      <c r="BG549" s="155">
        <f>IF(N549="zákl. přenesená",J549,0)</f>
        <v>0</v>
      </c>
      <c r="BH549" s="155">
        <f>IF(N549="sníž. přenesená",J549,0)</f>
        <v>0</v>
      </c>
      <c r="BI549" s="155">
        <f>IF(N549="nulová",J549,0)</f>
        <v>0</v>
      </c>
      <c r="BJ549" s="18" t="s">
        <v>78</v>
      </c>
      <c r="BK549" s="155">
        <f>ROUND(I549*H549,2)</f>
        <v>474774.3</v>
      </c>
      <c r="BL549" s="18" t="s">
        <v>215</v>
      </c>
      <c r="BM549" s="154" t="s">
        <v>729</v>
      </c>
    </row>
    <row r="550" spans="1:65" s="13" customFormat="1" ht="10">
      <c r="B550" s="156"/>
      <c r="D550" s="157" t="s">
        <v>135</v>
      </c>
      <c r="E550" s="158" t="s">
        <v>1</v>
      </c>
      <c r="F550" s="159" t="s">
        <v>730</v>
      </c>
      <c r="H550" s="160">
        <v>2.4</v>
      </c>
      <c r="L550" s="156"/>
      <c r="M550" s="161"/>
      <c r="N550" s="162"/>
      <c r="O550" s="162"/>
      <c r="P550" s="162"/>
      <c r="Q550" s="162"/>
      <c r="R550" s="162"/>
      <c r="S550" s="162"/>
      <c r="T550" s="163"/>
      <c r="AT550" s="158" t="s">
        <v>135</v>
      </c>
      <c r="AU550" s="158" t="s">
        <v>82</v>
      </c>
      <c r="AV550" s="13" t="s">
        <v>82</v>
      </c>
      <c r="AW550" s="13" t="s">
        <v>30</v>
      </c>
      <c r="AX550" s="13" t="s">
        <v>73</v>
      </c>
      <c r="AY550" s="158" t="s">
        <v>127</v>
      </c>
    </row>
    <row r="551" spans="1:65" s="13" customFormat="1" ht="10">
      <c r="B551" s="156"/>
      <c r="D551" s="157" t="s">
        <v>135</v>
      </c>
      <c r="E551" s="158" t="s">
        <v>1</v>
      </c>
      <c r="F551" s="159" t="s">
        <v>731</v>
      </c>
      <c r="H551" s="160">
        <v>18.05</v>
      </c>
      <c r="L551" s="156"/>
      <c r="M551" s="161"/>
      <c r="N551" s="162"/>
      <c r="O551" s="162"/>
      <c r="P551" s="162"/>
      <c r="Q551" s="162"/>
      <c r="R551" s="162"/>
      <c r="S551" s="162"/>
      <c r="T551" s="163"/>
      <c r="AT551" s="158" t="s">
        <v>135</v>
      </c>
      <c r="AU551" s="158" t="s">
        <v>82</v>
      </c>
      <c r="AV551" s="13" t="s">
        <v>82</v>
      </c>
      <c r="AW551" s="13" t="s">
        <v>30</v>
      </c>
      <c r="AX551" s="13" t="s">
        <v>73</v>
      </c>
      <c r="AY551" s="158" t="s">
        <v>127</v>
      </c>
    </row>
    <row r="552" spans="1:65" s="13" customFormat="1" ht="20">
      <c r="B552" s="156"/>
      <c r="D552" s="157" t="s">
        <v>135</v>
      </c>
      <c r="E552" s="158" t="s">
        <v>1</v>
      </c>
      <c r="F552" s="159" t="s">
        <v>676</v>
      </c>
      <c r="H552" s="160">
        <v>23.88</v>
      </c>
      <c r="L552" s="156"/>
      <c r="M552" s="161"/>
      <c r="N552" s="162"/>
      <c r="O552" s="162"/>
      <c r="P552" s="162"/>
      <c r="Q552" s="162"/>
      <c r="R552" s="162"/>
      <c r="S552" s="162"/>
      <c r="T552" s="163"/>
      <c r="AT552" s="158" t="s">
        <v>135</v>
      </c>
      <c r="AU552" s="158" t="s">
        <v>82</v>
      </c>
      <c r="AV552" s="13" t="s">
        <v>82</v>
      </c>
      <c r="AW552" s="13" t="s">
        <v>30</v>
      </c>
      <c r="AX552" s="13" t="s">
        <v>73</v>
      </c>
      <c r="AY552" s="158" t="s">
        <v>127</v>
      </c>
    </row>
    <row r="553" spans="1:65" s="15" customFormat="1" ht="10">
      <c r="B553" s="170"/>
      <c r="D553" s="157" t="s">
        <v>135</v>
      </c>
      <c r="E553" s="171" t="s">
        <v>1</v>
      </c>
      <c r="F553" s="172" t="s">
        <v>141</v>
      </c>
      <c r="H553" s="173">
        <v>44.33</v>
      </c>
      <c r="L553" s="170"/>
      <c r="M553" s="174"/>
      <c r="N553" s="175"/>
      <c r="O553" s="175"/>
      <c r="P553" s="175"/>
      <c r="Q553" s="175"/>
      <c r="R553" s="175"/>
      <c r="S553" s="175"/>
      <c r="T553" s="176"/>
      <c r="AT553" s="171" t="s">
        <v>135</v>
      </c>
      <c r="AU553" s="171" t="s">
        <v>82</v>
      </c>
      <c r="AV553" s="15" t="s">
        <v>133</v>
      </c>
      <c r="AW553" s="15" t="s">
        <v>30</v>
      </c>
      <c r="AX553" s="15" t="s">
        <v>78</v>
      </c>
      <c r="AY553" s="171" t="s">
        <v>127</v>
      </c>
    </row>
    <row r="554" spans="1:65" s="2" customFormat="1" ht="24.15" customHeight="1">
      <c r="A554" s="30"/>
      <c r="B554" s="142"/>
      <c r="C554" s="143" t="s">
        <v>732</v>
      </c>
      <c r="D554" s="143" t="s">
        <v>129</v>
      </c>
      <c r="E554" s="144" t="s">
        <v>733</v>
      </c>
      <c r="F554" s="145" t="s">
        <v>734</v>
      </c>
      <c r="G554" s="146" t="s">
        <v>708</v>
      </c>
      <c r="H554" s="147">
        <v>4747.7430000000004</v>
      </c>
      <c r="I554" s="148">
        <v>2.93</v>
      </c>
      <c r="J554" s="148">
        <f>ROUND(I554*H554,2)</f>
        <v>13910.89</v>
      </c>
      <c r="K554" s="149"/>
      <c r="L554" s="31"/>
      <c r="M554" s="150" t="s">
        <v>1</v>
      </c>
      <c r="N554" s="151" t="s">
        <v>38</v>
      </c>
      <c r="O554" s="152">
        <v>0</v>
      </c>
      <c r="P554" s="152">
        <f>O554*H554</f>
        <v>0</v>
      </c>
      <c r="Q554" s="152">
        <v>0</v>
      </c>
      <c r="R554" s="152">
        <f>Q554*H554</f>
        <v>0</v>
      </c>
      <c r="S554" s="152">
        <v>0</v>
      </c>
      <c r="T554" s="153">
        <f>S554*H554</f>
        <v>0</v>
      </c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R554" s="154" t="s">
        <v>215</v>
      </c>
      <c r="AT554" s="154" t="s">
        <v>129</v>
      </c>
      <c r="AU554" s="154" t="s">
        <v>82</v>
      </c>
      <c r="AY554" s="18" t="s">
        <v>127</v>
      </c>
      <c r="BE554" s="155">
        <f>IF(N554="základní",J554,0)</f>
        <v>13910.89</v>
      </c>
      <c r="BF554" s="155">
        <f>IF(N554="snížená",J554,0)</f>
        <v>0</v>
      </c>
      <c r="BG554" s="155">
        <f>IF(N554="zákl. přenesená",J554,0)</f>
        <v>0</v>
      </c>
      <c r="BH554" s="155">
        <f>IF(N554="sníž. přenesená",J554,0)</f>
        <v>0</v>
      </c>
      <c r="BI554" s="155">
        <f>IF(N554="nulová",J554,0)</f>
        <v>0</v>
      </c>
      <c r="BJ554" s="18" t="s">
        <v>78</v>
      </c>
      <c r="BK554" s="155">
        <f>ROUND(I554*H554,2)</f>
        <v>13910.89</v>
      </c>
      <c r="BL554" s="18" t="s">
        <v>215</v>
      </c>
      <c r="BM554" s="154" t="s">
        <v>735</v>
      </c>
    </row>
    <row r="555" spans="1:65" s="12" customFormat="1" ht="22.75" customHeight="1">
      <c r="B555" s="130"/>
      <c r="D555" s="131" t="s">
        <v>72</v>
      </c>
      <c r="E555" s="140" t="s">
        <v>736</v>
      </c>
      <c r="F555" s="140" t="s">
        <v>737</v>
      </c>
      <c r="J555" s="141">
        <f>BK555</f>
        <v>1021496.78</v>
      </c>
      <c r="L555" s="130"/>
      <c r="M555" s="134"/>
      <c r="N555" s="135"/>
      <c r="O555" s="135"/>
      <c r="P555" s="136">
        <f>SUM(P556:P586)</f>
        <v>25.646000000000008</v>
      </c>
      <c r="Q555" s="135"/>
      <c r="R555" s="136">
        <f>SUM(R556:R586)</f>
        <v>2.7999999999999998E-4</v>
      </c>
      <c r="S555" s="135"/>
      <c r="T555" s="137">
        <f>SUM(T556:T586)</f>
        <v>7.2000000000000008E-2</v>
      </c>
      <c r="AR555" s="131" t="s">
        <v>82</v>
      </c>
      <c r="AT555" s="138" t="s">
        <v>72</v>
      </c>
      <c r="AU555" s="138" t="s">
        <v>78</v>
      </c>
      <c r="AY555" s="131" t="s">
        <v>127</v>
      </c>
      <c r="BK555" s="139">
        <f>SUM(BK556:BK586)</f>
        <v>1021496.78</v>
      </c>
    </row>
    <row r="556" spans="1:65" s="2" customFormat="1" ht="37.75" customHeight="1">
      <c r="A556" s="30"/>
      <c r="B556" s="142"/>
      <c r="C556" s="143" t="s">
        <v>738</v>
      </c>
      <c r="D556" s="143" t="s">
        <v>129</v>
      </c>
      <c r="E556" s="144" t="s">
        <v>739</v>
      </c>
      <c r="F556" s="145" t="s">
        <v>740</v>
      </c>
      <c r="G556" s="146" t="s">
        <v>263</v>
      </c>
      <c r="H556" s="147">
        <v>1</v>
      </c>
      <c r="I556" s="148">
        <v>21700</v>
      </c>
      <c r="J556" s="148">
        <f t="shared" ref="J556:J581" si="0">ROUND(I556*H556,2)</f>
        <v>21700</v>
      </c>
      <c r="K556" s="149"/>
      <c r="L556" s="31"/>
      <c r="M556" s="150" t="s">
        <v>1</v>
      </c>
      <c r="N556" s="151" t="s">
        <v>38</v>
      </c>
      <c r="O556" s="152">
        <v>0.60199999999999998</v>
      </c>
      <c r="P556" s="152">
        <f t="shared" ref="P556:P581" si="1">O556*H556</f>
        <v>0.60199999999999998</v>
      </c>
      <c r="Q556" s="152">
        <v>0</v>
      </c>
      <c r="R556" s="152">
        <f t="shared" ref="R556:R581" si="2">Q556*H556</f>
        <v>0</v>
      </c>
      <c r="S556" s="152">
        <v>0</v>
      </c>
      <c r="T556" s="153">
        <f t="shared" ref="T556:T581" si="3">S556*H556</f>
        <v>0</v>
      </c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R556" s="154" t="s">
        <v>215</v>
      </c>
      <c r="AT556" s="154" t="s">
        <v>129</v>
      </c>
      <c r="AU556" s="154" t="s">
        <v>82</v>
      </c>
      <c r="AY556" s="18" t="s">
        <v>127</v>
      </c>
      <c r="BE556" s="155">
        <f t="shared" ref="BE556:BE581" si="4">IF(N556="základní",J556,0)</f>
        <v>21700</v>
      </c>
      <c r="BF556" s="155">
        <f t="shared" ref="BF556:BF581" si="5">IF(N556="snížená",J556,0)</f>
        <v>0</v>
      </c>
      <c r="BG556" s="155">
        <f t="shared" ref="BG556:BG581" si="6">IF(N556="zákl. přenesená",J556,0)</f>
        <v>0</v>
      </c>
      <c r="BH556" s="155">
        <f t="shared" ref="BH556:BH581" si="7">IF(N556="sníž. přenesená",J556,0)</f>
        <v>0</v>
      </c>
      <c r="BI556" s="155">
        <f t="shared" ref="BI556:BI581" si="8">IF(N556="nulová",J556,0)</f>
        <v>0</v>
      </c>
      <c r="BJ556" s="18" t="s">
        <v>78</v>
      </c>
      <c r="BK556" s="155">
        <f t="shared" ref="BK556:BK581" si="9">ROUND(I556*H556,2)</f>
        <v>21700</v>
      </c>
      <c r="BL556" s="18" t="s">
        <v>215</v>
      </c>
      <c r="BM556" s="154" t="s">
        <v>741</v>
      </c>
    </row>
    <row r="557" spans="1:65" s="2" customFormat="1" ht="37.75" customHeight="1">
      <c r="A557" s="30"/>
      <c r="B557" s="142"/>
      <c r="C557" s="143" t="s">
        <v>742</v>
      </c>
      <c r="D557" s="143" t="s">
        <v>129</v>
      </c>
      <c r="E557" s="144" t="s">
        <v>743</v>
      </c>
      <c r="F557" s="145" t="s">
        <v>744</v>
      </c>
      <c r="G557" s="146" t="s">
        <v>263</v>
      </c>
      <c r="H557" s="147">
        <v>1</v>
      </c>
      <c r="I557" s="148">
        <v>42000</v>
      </c>
      <c r="J557" s="148">
        <f t="shared" si="0"/>
        <v>42000</v>
      </c>
      <c r="K557" s="149"/>
      <c r="L557" s="31"/>
      <c r="M557" s="150" t="s">
        <v>1</v>
      </c>
      <c r="N557" s="151" t="s">
        <v>38</v>
      </c>
      <c r="O557" s="152">
        <v>0.60199999999999998</v>
      </c>
      <c r="P557" s="152">
        <f t="shared" si="1"/>
        <v>0.60199999999999998</v>
      </c>
      <c r="Q557" s="152">
        <v>0</v>
      </c>
      <c r="R557" s="152">
        <f t="shared" si="2"/>
        <v>0</v>
      </c>
      <c r="S557" s="152">
        <v>0</v>
      </c>
      <c r="T557" s="153">
        <f t="shared" si="3"/>
        <v>0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154" t="s">
        <v>215</v>
      </c>
      <c r="AT557" s="154" t="s">
        <v>129</v>
      </c>
      <c r="AU557" s="154" t="s">
        <v>82</v>
      </c>
      <c r="AY557" s="18" t="s">
        <v>127</v>
      </c>
      <c r="BE557" s="155">
        <f t="shared" si="4"/>
        <v>42000</v>
      </c>
      <c r="BF557" s="155">
        <f t="shared" si="5"/>
        <v>0</v>
      </c>
      <c r="BG557" s="155">
        <f t="shared" si="6"/>
        <v>0</v>
      </c>
      <c r="BH557" s="155">
        <f t="shared" si="7"/>
        <v>0</v>
      </c>
      <c r="BI557" s="155">
        <f t="shared" si="8"/>
        <v>0</v>
      </c>
      <c r="BJ557" s="18" t="s">
        <v>78</v>
      </c>
      <c r="BK557" s="155">
        <f t="shared" si="9"/>
        <v>42000</v>
      </c>
      <c r="BL557" s="18" t="s">
        <v>215</v>
      </c>
      <c r="BM557" s="154" t="s">
        <v>745</v>
      </c>
    </row>
    <row r="558" spans="1:65" s="2" customFormat="1" ht="33" customHeight="1">
      <c r="A558" s="30"/>
      <c r="B558" s="142"/>
      <c r="C558" s="143" t="s">
        <v>746</v>
      </c>
      <c r="D558" s="143" t="s">
        <v>129</v>
      </c>
      <c r="E558" s="144" t="s">
        <v>747</v>
      </c>
      <c r="F558" s="145" t="s">
        <v>748</v>
      </c>
      <c r="G558" s="146" t="s">
        <v>263</v>
      </c>
      <c r="H558" s="147">
        <v>1</v>
      </c>
      <c r="I558" s="148">
        <v>45000</v>
      </c>
      <c r="J558" s="148">
        <f t="shared" si="0"/>
        <v>45000</v>
      </c>
      <c r="K558" s="149"/>
      <c r="L558" s="31"/>
      <c r="M558" s="150" t="s">
        <v>1</v>
      </c>
      <c r="N558" s="151" t="s">
        <v>38</v>
      </c>
      <c r="O558" s="152">
        <v>0.60199999999999998</v>
      </c>
      <c r="P558" s="152">
        <f t="shared" si="1"/>
        <v>0.60199999999999998</v>
      </c>
      <c r="Q558" s="152">
        <v>0</v>
      </c>
      <c r="R558" s="152">
        <f t="shared" si="2"/>
        <v>0</v>
      </c>
      <c r="S558" s="152">
        <v>0</v>
      </c>
      <c r="T558" s="153">
        <f t="shared" si="3"/>
        <v>0</v>
      </c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R558" s="154" t="s">
        <v>215</v>
      </c>
      <c r="AT558" s="154" t="s">
        <v>129</v>
      </c>
      <c r="AU558" s="154" t="s">
        <v>82</v>
      </c>
      <c r="AY558" s="18" t="s">
        <v>127</v>
      </c>
      <c r="BE558" s="155">
        <f t="shared" si="4"/>
        <v>45000</v>
      </c>
      <c r="BF558" s="155">
        <f t="shared" si="5"/>
        <v>0</v>
      </c>
      <c r="BG558" s="155">
        <f t="shared" si="6"/>
        <v>0</v>
      </c>
      <c r="BH558" s="155">
        <f t="shared" si="7"/>
        <v>0</v>
      </c>
      <c r="BI558" s="155">
        <f t="shared" si="8"/>
        <v>0</v>
      </c>
      <c r="BJ558" s="18" t="s">
        <v>78</v>
      </c>
      <c r="BK558" s="155">
        <f t="shared" si="9"/>
        <v>45000</v>
      </c>
      <c r="BL558" s="18" t="s">
        <v>215</v>
      </c>
      <c r="BM558" s="154" t="s">
        <v>749</v>
      </c>
    </row>
    <row r="559" spans="1:65" s="2" customFormat="1" ht="37.75" customHeight="1">
      <c r="A559" s="30"/>
      <c r="B559" s="142"/>
      <c r="C559" s="143" t="s">
        <v>750</v>
      </c>
      <c r="D559" s="143" t="s">
        <v>129</v>
      </c>
      <c r="E559" s="144" t="s">
        <v>751</v>
      </c>
      <c r="F559" s="145" t="s">
        <v>752</v>
      </c>
      <c r="G559" s="146" t="s">
        <v>263</v>
      </c>
      <c r="H559" s="147">
        <v>1</v>
      </c>
      <c r="I559" s="148">
        <v>45000</v>
      </c>
      <c r="J559" s="148">
        <f t="shared" si="0"/>
        <v>45000</v>
      </c>
      <c r="K559" s="149"/>
      <c r="L559" s="31"/>
      <c r="M559" s="150" t="s">
        <v>1</v>
      </c>
      <c r="N559" s="151" t="s">
        <v>38</v>
      </c>
      <c r="O559" s="152">
        <v>0.60199999999999998</v>
      </c>
      <c r="P559" s="152">
        <f t="shared" si="1"/>
        <v>0.60199999999999998</v>
      </c>
      <c r="Q559" s="152">
        <v>0</v>
      </c>
      <c r="R559" s="152">
        <f t="shared" si="2"/>
        <v>0</v>
      </c>
      <c r="S559" s="152">
        <v>0</v>
      </c>
      <c r="T559" s="153">
        <f t="shared" si="3"/>
        <v>0</v>
      </c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R559" s="154" t="s">
        <v>215</v>
      </c>
      <c r="AT559" s="154" t="s">
        <v>129</v>
      </c>
      <c r="AU559" s="154" t="s">
        <v>82</v>
      </c>
      <c r="AY559" s="18" t="s">
        <v>127</v>
      </c>
      <c r="BE559" s="155">
        <f t="shared" si="4"/>
        <v>45000</v>
      </c>
      <c r="BF559" s="155">
        <f t="shared" si="5"/>
        <v>0</v>
      </c>
      <c r="BG559" s="155">
        <f t="shared" si="6"/>
        <v>0</v>
      </c>
      <c r="BH559" s="155">
        <f t="shared" si="7"/>
        <v>0</v>
      </c>
      <c r="BI559" s="155">
        <f t="shared" si="8"/>
        <v>0</v>
      </c>
      <c r="BJ559" s="18" t="s">
        <v>78</v>
      </c>
      <c r="BK559" s="155">
        <f t="shared" si="9"/>
        <v>45000</v>
      </c>
      <c r="BL559" s="18" t="s">
        <v>215</v>
      </c>
      <c r="BM559" s="154" t="s">
        <v>753</v>
      </c>
    </row>
    <row r="560" spans="1:65" s="2" customFormat="1" ht="66.75" customHeight="1">
      <c r="A560" s="30"/>
      <c r="B560" s="142"/>
      <c r="C560" s="143" t="s">
        <v>754</v>
      </c>
      <c r="D560" s="143" t="s">
        <v>129</v>
      </c>
      <c r="E560" s="144" t="s">
        <v>755</v>
      </c>
      <c r="F560" s="145" t="s">
        <v>756</v>
      </c>
      <c r="G560" s="146" t="s">
        <v>263</v>
      </c>
      <c r="H560" s="147">
        <v>1</v>
      </c>
      <c r="I560" s="148">
        <v>75000</v>
      </c>
      <c r="J560" s="148">
        <f t="shared" si="0"/>
        <v>75000</v>
      </c>
      <c r="K560" s="149"/>
      <c r="L560" s="31"/>
      <c r="M560" s="150" t="s">
        <v>1</v>
      </c>
      <c r="N560" s="151" t="s">
        <v>38</v>
      </c>
      <c r="O560" s="152">
        <v>0.60199999999999998</v>
      </c>
      <c r="P560" s="152">
        <f t="shared" si="1"/>
        <v>0.60199999999999998</v>
      </c>
      <c r="Q560" s="152">
        <v>0</v>
      </c>
      <c r="R560" s="152">
        <f t="shared" si="2"/>
        <v>0</v>
      </c>
      <c r="S560" s="152">
        <v>0</v>
      </c>
      <c r="T560" s="153">
        <f t="shared" si="3"/>
        <v>0</v>
      </c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R560" s="154" t="s">
        <v>215</v>
      </c>
      <c r="AT560" s="154" t="s">
        <v>129</v>
      </c>
      <c r="AU560" s="154" t="s">
        <v>82</v>
      </c>
      <c r="AY560" s="18" t="s">
        <v>127</v>
      </c>
      <c r="BE560" s="155">
        <f t="shared" si="4"/>
        <v>75000</v>
      </c>
      <c r="BF560" s="155">
        <f t="shared" si="5"/>
        <v>0</v>
      </c>
      <c r="BG560" s="155">
        <f t="shared" si="6"/>
        <v>0</v>
      </c>
      <c r="BH560" s="155">
        <f t="shared" si="7"/>
        <v>0</v>
      </c>
      <c r="BI560" s="155">
        <f t="shared" si="8"/>
        <v>0</v>
      </c>
      <c r="BJ560" s="18" t="s">
        <v>78</v>
      </c>
      <c r="BK560" s="155">
        <f t="shared" si="9"/>
        <v>75000</v>
      </c>
      <c r="BL560" s="18" t="s">
        <v>215</v>
      </c>
      <c r="BM560" s="154" t="s">
        <v>757</v>
      </c>
    </row>
    <row r="561" spans="1:65" s="2" customFormat="1" ht="49" customHeight="1">
      <c r="A561" s="30"/>
      <c r="B561" s="142"/>
      <c r="C561" s="143" t="s">
        <v>758</v>
      </c>
      <c r="D561" s="143" t="s">
        <v>129</v>
      </c>
      <c r="E561" s="144" t="s">
        <v>759</v>
      </c>
      <c r="F561" s="145" t="s">
        <v>760</v>
      </c>
      <c r="G561" s="146" t="s">
        <v>263</v>
      </c>
      <c r="H561" s="147">
        <v>1</v>
      </c>
      <c r="I561" s="148">
        <v>33000</v>
      </c>
      <c r="J561" s="148">
        <f t="shared" si="0"/>
        <v>33000</v>
      </c>
      <c r="K561" s="149"/>
      <c r="L561" s="31"/>
      <c r="M561" s="150" t="s">
        <v>1</v>
      </c>
      <c r="N561" s="151" t="s">
        <v>38</v>
      </c>
      <c r="O561" s="152">
        <v>0.60199999999999998</v>
      </c>
      <c r="P561" s="152">
        <f t="shared" si="1"/>
        <v>0.60199999999999998</v>
      </c>
      <c r="Q561" s="152">
        <v>0</v>
      </c>
      <c r="R561" s="152">
        <f t="shared" si="2"/>
        <v>0</v>
      </c>
      <c r="S561" s="152">
        <v>0</v>
      </c>
      <c r="T561" s="153">
        <f t="shared" si="3"/>
        <v>0</v>
      </c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  <c r="AE561" s="30"/>
      <c r="AR561" s="154" t="s">
        <v>215</v>
      </c>
      <c r="AT561" s="154" t="s">
        <v>129</v>
      </c>
      <c r="AU561" s="154" t="s">
        <v>82</v>
      </c>
      <c r="AY561" s="18" t="s">
        <v>127</v>
      </c>
      <c r="BE561" s="155">
        <f t="shared" si="4"/>
        <v>33000</v>
      </c>
      <c r="BF561" s="155">
        <f t="shared" si="5"/>
        <v>0</v>
      </c>
      <c r="BG561" s="155">
        <f t="shared" si="6"/>
        <v>0</v>
      </c>
      <c r="BH561" s="155">
        <f t="shared" si="7"/>
        <v>0</v>
      </c>
      <c r="BI561" s="155">
        <f t="shared" si="8"/>
        <v>0</v>
      </c>
      <c r="BJ561" s="18" t="s">
        <v>78</v>
      </c>
      <c r="BK561" s="155">
        <f t="shared" si="9"/>
        <v>33000</v>
      </c>
      <c r="BL561" s="18" t="s">
        <v>215</v>
      </c>
      <c r="BM561" s="154" t="s">
        <v>761</v>
      </c>
    </row>
    <row r="562" spans="1:65" s="2" customFormat="1" ht="24.15" customHeight="1">
      <c r="A562" s="30"/>
      <c r="B562" s="142"/>
      <c r="C562" s="143" t="s">
        <v>762</v>
      </c>
      <c r="D562" s="143" t="s">
        <v>129</v>
      </c>
      <c r="E562" s="144" t="s">
        <v>763</v>
      </c>
      <c r="F562" s="145" t="s">
        <v>764</v>
      </c>
      <c r="G562" s="146" t="s">
        <v>765</v>
      </c>
      <c r="H562" s="147">
        <v>1</v>
      </c>
      <c r="I562" s="148">
        <v>46500</v>
      </c>
      <c r="J562" s="148">
        <f t="shared" si="0"/>
        <v>46500</v>
      </c>
      <c r="K562" s="149"/>
      <c r="L562" s="31"/>
      <c r="M562" s="150" t="s">
        <v>1</v>
      </c>
      <c r="N562" s="151" t="s">
        <v>38</v>
      </c>
      <c r="O562" s="152">
        <v>1.3120000000000001</v>
      </c>
      <c r="P562" s="152">
        <f t="shared" si="1"/>
        <v>1.3120000000000001</v>
      </c>
      <c r="Q562" s="152">
        <v>0</v>
      </c>
      <c r="R562" s="152">
        <f t="shared" si="2"/>
        <v>0</v>
      </c>
      <c r="S562" s="152">
        <v>0</v>
      </c>
      <c r="T562" s="153">
        <f t="shared" si="3"/>
        <v>0</v>
      </c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R562" s="154" t="s">
        <v>215</v>
      </c>
      <c r="AT562" s="154" t="s">
        <v>129</v>
      </c>
      <c r="AU562" s="154" t="s">
        <v>82</v>
      </c>
      <c r="AY562" s="18" t="s">
        <v>127</v>
      </c>
      <c r="BE562" s="155">
        <f t="shared" si="4"/>
        <v>46500</v>
      </c>
      <c r="BF562" s="155">
        <f t="shared" si="5"/>
        <v>0</v>
      </c>
      <c r="BG562" s="155">
        <f t="shared" si="6"/>
        <v>0</v>
      </c>
      <c r="BH562" s="155">
        <f t="shared" si="7"/>
        <v>0</v>
      </c>
      <c r="BI562" s="155">
        <f t="shared" si="8"/>
        <v>0</v>
      </c>
      <c r="BJ562" s="18" t="s">
        <v>78</v>
      </c>
      <c r="BK562" s="155">
        <f t="shared" si="9"/>
        <v>46500</v>
      </c>
      <c r="BL562" s="18" t="s">
        <v>215</v>
      </c>
      <c r="BM562" s="154" t="s">
        <v>766</v>
      </c>
    </row>
    <row r="563" spans="1:65" s="2" customFormat="1" ht="24.15" customHeight="1">
      <c r="A563" s="30"/>
      <c r="B563" s="142"/>
      <c r="C563" s="143" t="s">
        <v>767</v>
      </c>
      <c r="D563" s="143" t="s">
        <v>129</v>
      </c>
      <c r="E563" s="144" t="s">
        <v>768</v>
      </c>
      <c r="F563" s="145" t="s">
        <v>769</v>
      </c>
      <c r="G563" s="146" t="s">
        <v>765</v>
      </c>
      <c r="H563" s="147">
        <v>1</v>
      </c>
      <c r="I563" s="148">
        <v>29000</v>
      </c>
      <c r="J563" s="148">
        <f t="shared" si="0"/>
        <v>29000</v>
      </c>
      <c r="K563" s="149"/>
      <c r="L563" s="31"/>
      <c r="M563" s="150" t="s">
        <v>1</v>
      </c>
      <c r="N563" s="151" t="s">
        <v>38</v>
      </c>
      <c r="O563" s="152">
        <v>1.8720000000000001</v>
      </c>
      <c r="P563" s="152">
        <f t="shared" si="1"/>
        <v>1.8720000000000001</v>
      </c>
      <c r="Q563" s="152">
        <v>2.7999999999999998E-4</v>
      </c>
      <c r="R563" s="152">
        <f t="shared" si="2"/>
        <v>2.7999999999999998E-4</v>
      </c>
      <c r="S563" s="152">
        <v>0</v>
      </c>
      <c r="T563" s="153">
        <f t="shared" si="3"/>
        <v>0</v>
      </c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R563" s="154" t="s">
        <v>215</v>
      </c>
      <c r="AT563" s="154" t="s">
        <v>129</v>
      </c>
      <c r="AU563" s="154" t="s">
        <v>82</v>
      </c>
      <c r="AY563" s="18" t="s">
        <v>127</v>
      </c>
      <c r="BE563" s="155">
        <f t="shared" si="4"/>
        <v>29000</v>
      </c>
      <c r="BF563" s="155">
        <f t="shared" si="5"/>
        <v>0</v>
      </c>
      <c r="BG563" s="155">
        <f t="shared" si="6"/>
        <v>0</v>
      </c>
      <c r="BH563" s="155">
        <f t="shared" si="7"/>
        <v>0</v>
      </c>
      <c r="BI563" s="155">
        <f t="shared" si="8"/>
        <v>0</v>
      </c>
      <c r="BJ563" s="18" t="s">
        <v>78</v>
      </c>
      <c r="BK563" s="155">
        <f t="shared" si="9"/>
        <v>29000</v>
      </c>
      <c r="BL563" s="18" t="s">
        <v>215</v>
      </c>
      <c r="BM563" s="154" t="s">
        <v>770</v>
      </c>
    </row>
    <row r="564" spans="1:65" s="2" customFormat="1" ht="24.15" customHeight="1">
      <c r="A564" s="30"/>
      <c r="B564" s="142"/>
      <c r="C564" s="143" t="s">
        <v>771</v>
      </c>
      <c r="D564" s="143" t="s">
        <v>129</v>
      </c>
      <c r="E564" s="144" t="s">
        <v>772</v>
      </c>
      <c r="F564" s="145" t="s">
        <v>773</v>
      </c>
      <c r="G564" s="146" t="s">
        <v>765</v>
      </c>
      <c r="H564" s="147">
        <v>1</v>
      </c>
      <c r="I564" s="148">
        <v>33000</v>
      </c>
      <c r="J564" s="148">
        <f t="shared" si="0"/>
        <v>33000</v>
      </c>
      <c r="K564" s="149"/>
      <c r="L564" s="31"/>
      <c r="M564" s="150" t="s">
        <v>1</v>
      </c>
      <c r="N564" s="151" t="s">
        <v>38</v>
      </c>
      <c r="O564" s="152">
        <v>1.1000000000000001</v>
      </c>
      <c r="P564" s="152">
        <f t="shared" si="1"/>
        <v>1.1000000000000001</v>
      </c>
      <c r="Q564" s="152">
        <v>0</v>
      </c>
      <c r="R564" s="152">
        <f t="shared" si="2"/>
        <v>0</v>
      </c>
      <c r="S564" s="152">
        <v>0</v>
      </c>
      <c r="T564" s="153">
        <f t="shared" si="3"/>
        <v>0</v>
      </c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R564" s="154" t="s">
        <v>215</v>
      </c>
      <c r="AT564" s="154" t="s">
        <v>129</v>
      </c>
      <c r="AU564" s="154" t="s">
        <v>82</v>
      </c>
      <c r="AY564" s="18" t="s">
        <v>127</v>
      </c>
      <c r="BE564" s="155">
        <f t="shared" si="4"/>
        <v>33000</v>
      </c>
      <c r="BF564" s="155">
        <f t="shared" si="5"/>
        <v>0</v>
      </c>
      <c r="BG564" s="155">
        <f t="shared" si="6"/>
        <v>0</v>
      </c>
      <c r="BH564" s="155">
        <f t="shared" si="7"/>
        <v>0</v>
      </c>
      <c r="BI564" s="155">
        <f t="shared" si="8"/>
        <v>0</v>
      </c>
      <c r="BJ564" s="18" t="s">
        <v>78</v>
      </c>
      <c r="BK564" s="155">
        <f t="shared" si="9"/>
        <v>33000</v>
      </c>
      <c r="BL564" s="18" t="s">
        <v>215</v>
      </c>
      <c r="BM564" s="154" t="s">
        <v>774</v>
      </c>
    </row>
    <row r="565" spans="1:65" s="2" customFormat="1" ht="24.15" customHeight="1">
      <c r="A565" s="30"/>
      <c r="B565" s="142"/>
      <c r="C565" s="143" t="s">
        <v>775</v>
      </c>
      <c r="D565" s="143" t="s">
        <v>129</v>
      </c>
      <c r="E565" s="144" t="s">
        <v>776</v>
      </c>
      <c r="F565" s="145" t="s">
        <v>777</v>
      </c>
      <c r="G565" s="146" t="s">
        <v>765</v>
      </c>
      <c r="H565" s="147">
        <v>1</v>
      </c>
      <c r="I565" s="148">
        <v>21000</v>
      </c>
      <c r="J565" s="148">
        <f t="shared" si="0"/>
        <v>21000</v>
      </c>
      <c r="K565" s="149"/>
      <c r="L565" s="31"/>
      <c r="M565" s="150" t="s">
        <v>1</v>
      </c>
      <c r="N565" s="151" t="s">
        <v>38</v>
      </c>
      <c r="O565" s="152">
        <v>1.1000000000000001</v>
      </c>
      <c r="P565" s="152">
        <f t="shared" si="1"/>
        <v>1.1000000000000001</v>
      </c>
      <c r="Q565" s="152">
        <v>0</v>
      </c>
      <c r="R565" s="152">
        <f t="shared" si="2"/>
        <v>0</v>
      </c>
      <c r="S565" s="152">
        <v>0</v>
      </c>
      <c r="T565" s="153">
        <f t="shared" si="3"/>
        <v>0</v>
      </c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R565" s="154" t="s">
        <v>215</v>
      </c>
      <c r="AT565" s="154" t="s">
        <v>129</v>
      </c>
      <c r="AU565" s="154" t="s">
        <v>82</v>
      </c>
      <c r="AY565" s="18" t="s">
        <v>127</v>
      </c>
      <c r="BE565" s="155">
        <f t="shared" si="4"/>
        <v>21000</v>
      </c>
      <c r="BF565" s="155">
        <f t="shared" si="5"/>
        <v>0</v>
      </c>
      <c r="BG565" s="155">
        <f t="shared" si="6"/>
        <v>0</v>
      </c>
      <c r="BH565" s="155">
        <f t="shared" si="7"/>
        <v>0</v>
      </c>
      <c r="BI565" s="155">
        <f t="shared" si="8"/>
        <v>0</v>
      </c>
      <c r="BJ565" s="18" t="s">
        <v>78</v>
      </c>
      <c r="BK565" s="155">
        <f t="shared" si="9"/>
        <v>21000</v>
      </c>
      <c r="BL565" s="18" t="s">
        <v>215</v>
      </c>
      <c r="BM565" s="154" t="s">
        <v>778</v>
      </c>
    </row>
    <row r="566" spans="1:65" s="2" customFormat="1" ht="24.15" customHeight="1">
      <c r="A566" s="30"/>
      <c r="B566" s="142"/>
      <c r="C566" s="143" t="s">
        <v>779</v>
      </c>
      <c r="D566" s="143" t="s">
        <v>129</v>
      </c>
      <c r="E566" s="144" t="s">
        <v>780</v>
      </c>
      <c r="F566" s="145" t="s">
        <v>781</v>
      </c>
      <c r="G566" s="146" t="s">
        <v>765</v>
      </c>
      <c r="H566" s="147">
        <v>1</v>
      </c>
      <c r="I566" s="148">
        <v>15000</v>
      </c>
      <c r="J566" s="148">
        <f t="shared" si="0"/>
        <v>15000</v>
      </c>
      <c r="K566" s="149"/>
      <c r="L566" s="31"/>
      <c r="M566" s="150" t="s">
        <v>1</v>
      </c>
      <c r="N566" s="151" t="s">
        <v>38</v>
      </c>
      <c r="O566" s="152">
        <v>1.1000000000000001</v>
      </c>
      <c r="P566" s="152">
        <f t="shared" si="1"/>
        <v>1.1000000000000001</v>
      </c>
      <c r="Q566" s="152">
        <v>0</v>
      </c>
      <c r="R566" s="152">
        <f t="shared" si="2"/>
        <v>0</v>
      </c>
      <c r="S566" s="152">
        <v>0</v>
      </c>
      <c r="T566" s="153">
        <f t="shared" si="3"/>
        <v>0</v>
      </c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R566" s="154" t="s">
        <v>215</v>
      </c>
      <c r="AT566" s="154" t="s">
        <v>129</v>
      </c>
      <c r="AU566" s="154" t="s">
        <v>82</v>
      </c>
      <c r="AY566" s="18" t="s">
        <v>127</v>
      </c>
      <c r="BE566" s="155">
        <f t="shared" si="4"/>
        <v>15000</v>
      </c>
      <c r="BF566" s="155">
        <f t="shared" si="5"/>
        <v>0</v>
      </c>
      <c r="BG566" s="155">
        <f t="shared" si="6"/>
        <v>0</v>
      </c>
      <c r="BH566" s="155">
        <f t="shared" si="7"/>
        <v>0</v>
      </c>
      <c r="BI566" s="155">
        <f t="shared" si="8"/>
        <v>0</v>
      </c>
      <c r="BJ566" s="18" t="s">
        <v>78</v>
      </c>
      <c r="BK566" s="155">
        <f t="shared" si="9"/>
        <v>15000</v>
      </c>
      <c r="BL566" s="18" t="s">
        <v>215</v>
      </c>
      <c r="BM566" s="154" t="s">
        <v>782</v>
      </c>
    </row>
    <row r="567" spans="1:65" s="2" customFormat="1" ht="24.15" customHeight="1">
      <c r="A567" s="30"/>
      <c r="B567" s="142"/>
      <c r="C567" s="143" t="s">
        <v>783</v>
      </c>
      <c r="D567" s="143" t="s">
        <v>129</v>
      </c>
      <c r="E567" s="144" t="s">
        <v>784</v>
      </c>
      <c r="F567" s="145" t="s">
        <v>785</v>
      </c>
      <c r="G567" s="146" t="s">
        <v>765</v>
      </c>
      <c r="H567" s="147">
        <v>1</v>
      </c>
      <c r="I567" s="148">
        <v>39000</v>
      </c>
      <c r="J567" s="148">
        <f t="shared" si="0"/>
        <v>39000</v>
      </c>
      <c r="K567" s="149"/>
      <c r="L567" s="31"/>
      <c r="M567" s="150" t="s">
        <v>1</v>
      </c>
      <c r="N567" s="151" t="s">
        <v>38</v>
      </c>
      <c r="O567" s="152">
        <v>1.1000000000000001</v>
      </c>
      <c r="P567" s="152">
        <f t="shared" si="1"/>
        <v>1.1000000000000001</v>
      </c>
      <c r="Q567" s="152">
        <v>0</v>
      </c>
      <c r="R567" s="152">
        <f t="shared" si="2"/>
        <v>0</v>
      </c>
      <c r="S567" s="152">
        <v>0</v>
      </c>
      <c r="T567" s="153">
        <f t="shared" si="3"/>
        <v>0</v>
      </c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R567" s="154" t="s">
        <v>215</v>
      </c>
      <c r="AT567" s="154" t="s">
        <v>129</v>
      </c>
      <c r="AU567" s="154" t="s">
        <v>82</v>
      </c>
      <c r="AY567" s="18" t="s">
        <v>127</v>
      </c>
      <c r="BE567" s="155">
        <f t="shared" si="4"/>
        <v>39000</v>
      </c>
      <c r="BF567" s="155">
        <f t="shared" si="5"/>
        <v>0</v>
      </c>
      <c r="BG567" s="155">
        <f t="shared" si="6"/>
        <v>0</v>
      </c>
      <c r="BH567" s="155">
        <f t="shared" si="7"/>
        <v>0</v>
      </c>
      <c r="BI567" s="155">
        <f t="shared" si="8"/>
        <v>0</v>
      </c>
      <c r="BJ567" s="18" t="s">
        <v>78</v>
      </c>
      <c r="BK567" s="155">
        <f t="shared" si="9"/>
        <v>39000</v>
      </c>
      <c r="BL567" s="18" t="s">
        <v>215</v>
      </c>
      <c r="BM567" s="154" t="s">
        <v>786</v>
      </c>
    </row>
    <row r="568" spans="1:65" s="2" customFormat="1" ht="24.15" customHeight="1">
      <c r="A568" s="30"/>
      <c r="B568" s="142"/>
      <c r="C568" s="143" t="s">
        <v>787</v>
      </c>
      <c r="D568" s="143" t="s">
        <v>129</v>
      </c>
      <c r="E568" s="144" t="s">
        <v>788</v>
      </c>
      <c r="F568" s="145" t="s">
        <v>789</v>
      </c>
      <c r="G568" s="146" t="s">
        <v>765</v>
      </c>
      <c r="H568" s="147">
        <v>1</v>
      </c>
      <c r="I568" s="148">
        <v>18000</v>
      </c>
      <c r="J568" s="148">
        <f t="shared" si="0"/>
        <v>18000</v>
      </c>
      <c r="K568" s="149"/>
      <c r="L568" s="31"/>
      <c r="M568" s="150" t="s">
        <v>1</v>
      </c>
      <c r="N568" s="151" t="s">
        <v>38</v>
      </c>
      <c r="O568" s="152">
        <v>1.1000000000000001</v>
      </c>
      <c r="P568" s="152">
        <f t="shared" si="1"/>
        <v>1.1000000000000001</v>
      </c>
      <c r="Q568" s="152">
        <v>0</v>
      </c>
      <c r="R568" s="152">
        <f t="shared" si="2"/>
        <v>0</v>
      </c>
      <c r="S568" s="152">
        <v>0</v>
      </c>
      <c r="T568" s="153">
        <f t="shared" si="3"/>
        <v>0</v>
      </c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R568" s="154" t="s">
        <v>215</v>
      </c>
      <c r="AT568" s="154" t="s">
        <v>129</v>
      </c>
      <c r="AU568" s="154" t="s">
        <v>82</v>
      </c>
      <c r="AY568" s="18" t="s">
        <v>127</v>
      </c>
      <c r="BE568" s="155">
        <f t="shared" si="4"/>
        <v>18000</v>
      </c>
      <c r="BF568" s="155">
        <f t="shared" si="5"/>
        <v>0</v>
      </c>
      <c r="BG568" s="155">
        <f t="shared" si="6"/>
        <v>0</v>
      </c>
      <c r="BH568" s="155">
        <f t="shared" si="7"/>
        <v>0</v>
      </c>
      <c r="BI568" s="155">
        <f t="shared" si="8"/>
        <v>0</v>
      </c>
      <c r="BJ568" s="18" t="s">
        <v>78</v>
      </c>
      <c r="BK568" s="155">
        <f t="shared" si="9"/>
        <v>18000</v>
      </c>
      <c r="BL568" s="18" t="s">
        <v>215</v>
      </c>
      <c r="BM568" s="154" t="s">
        <v>790</v>
      </c>
    </row>
    <row r="569" spans="1:65" s="2" customFormat="1" ht="33" customHeight="1">
      <c r="A569" s="30"/>
      <c r="B569" s="142"/>
      <c r="C569" s="143" t="s">
        <v>791</v>
      </c>
      <c r="D569" s="143" t="s">
        <v>129</v>
      </c>
      <c r="E569" s="144" t="s">
        <v>792</v>
      </c>
      <c r="F569" s="145" t="s">
        <v>793</v>
      </c>
      <c r="G569" s="146" t="s">
        <v>765</v>
      </c>
      <c r="H569" s="147">
        <v>1</v>
      </c>
      <c r="I569" s="148">
        <v>16000</v>
      </c>
      <c r="J569" s="148">
        <f t="shared" si="0"/>
        <v>16000</v>
      </c>
      <c r="K569" s="149"/>
      <c r="L569" s="31"/>
      <c r="M569" s="150" t="s">
        <v>1</v>
      </c>
      <c r="N569" s="151" t="s">
        <v>38</v>
      </c>
      <c r="O569" s="152">
        <v>1.1000000000000001</v>
      </c>
      <c r="P569" s="152">
        <f t="shared" si="1"/>
        <v>1.1000000000000001</v>
      </c>
      <c r="Q569" s="152">
        <v>0</v>
      </c>
      <c r="R569" s="152">
        <f t="shared" si="2"/>
        <v>0</v>
      </c>
      <c r="S569" s="152">
        <v>0</v>
      </c>
      <c r="T569" s="153">
        <f t="shared" si="3"/>
        <v>0</v>
      </c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R569" s="154" t="s">
        <v>215</v>
      </c>
      <c r="AT569" s="154" t="s">
        <v>129</v>
      </c>
      <c r="AU569" s="154" t="s">
        <v>82</v>
      </c>
      <c r="AY569" s="18" t="s">
        <v>127</v>
      </c>
      <c r="BE569" s="155">
        <f t="shared" si="4"/>
        <v>16000</v>
      </c>
      <c r="BF569" s="155">
        <f t="shared" si="5"/>
        <v>0</v>
      </c>
      <c r="BG569" s="155">
        <f t="shared" si="6"/>
        <v>0</v>
      </c>
      <c r="BH569" s="155">
        <f t="shared" si="7"/>
        <v>0</v>
      </c>
      <c r="BI569" s="155">
        <f t="shared" si="8"/>
        <v>0</v>
      </c>
      <c r="BJ569" s="18" t="s">
        <v>78</v>
      </c>
      <c r="BK569" s="155">
        <f t="shared" si="9"/>
        <v>16000</v>
      </c>
      <c r="BL569" s="18" t="s">
        <v>215</v>
      </c>
      <c r="BM569" s="154" t="s">
        <v>794</v>
      </c>
    </row>
    <row r="570" spans="1:65" s="2" customFormat="1" ht="33" customHeight="1">
      <c r="A570" s="30"/>
      <c r="B570" s="142"/>
      <c r="C570" s="143" t="s">
        <v>795</v>
      </c>
      <c r="D570" s="143" t="s">
        <v>129</v>
      </c>
      <c r="E570" s="144" t="s">
        <v>796</v>
      </c>
      <c r="F570" s="145" t="s">
        <v>797</v>
      </c>
      <c r="G570" s="146" t="s">
        <v>765</v>
      </c>
      <c r="H570" s="147">
        <v>1</v>
      </c>
      <c r="I570" s="148">
        <v>69000</v>
      </c>
      <c r="J570" s="148">
        <f t="shared" si="0"/>
        <v>69000</v>
      </c>
      <c r="K570" s="149"/>
      <c r="L570" s="31"/>
      <c r="M570" s="150" t="s">
        <v>1</v>
      </c>
      <c r="N570" s="151" t="s">
        <v>38</v>
      </c>
      <c r="O570" s="152">
        <v>1.1000000000000001</v>
      </c>
      <c r="P570" s="152">
        <f t="shared" si="1"/>
        <v>1.1000000000000001</v>
      </c>
      <c r="Q570" s="152">
        <v>0</v>
      </c>
      <c r="R570" s="152">
        <f t="shared" si="2"/>
        <v>0</v>
      </c>
      <c r="S570" s="152">
        <v>0</v>
      </c>
      <c r="T570" s="153">
        <f t="shared" si="3"/>
        <v>0</v>
      </c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R570" s="154" t="s">
        <v>215</v>
      </c>
      <c r="AT570" s="154" t="s">
        <v>129</v>
      </c>
      <c r="AU570" s="154" t="s">
        <v>82</v>
      </c>
      <c r="AY570" s="18" t="s">
        <v>127</v>
      </c>
      <c r="BE570" s="155">
        <f t="shared" si="4"/>
        <v>69000</v>
      </c>
      <c r="BF570" s="155">
        <f t="shared" si="5"/>
        <v>0</v>
      </c>
      <c r="BG570" s="155">
        <f t="shared" si="6"/>
        <v>0</v>
      </c>
      <c r="BH570" s="155">
        <f t="shared" si="7"/>
        <v>0</v>
      </c>
      <c r="BI570" s="155">
        <f t="shared" si="8"/>
        <v>0</v>
      </c>
      <c r="BJ570" s="18" t="s">
        <v>78</v>
      </c>
      <c r="BK570" s="155">
        <f t="shared" si="9"/>
        <v>69000</v>
      </c>
      <c r="BL570" s="18" t="s">
        <v>215</v>
      </c>
      <c r="BM570" s="154" t="s">
        <v>798</v>
      </c>
    </row>
    <row r="571" spans="1:65" s="2" customFormat="1" ht="24.15" customHeight="1">
      <c r="A571" s="30"/>
      <c r="B571" s="142"/>
      <c r="C571" s="143" t="s">
        <v>799</v>
      </c>
      <c r="D571" s="143" t="s">
        <v>129</v>
      </c>
      <c r="E571" s="144" t="s">
        <v>800</v>
      </c>
      <c r="F571" s="145" t="s">
        <v>801</v>
      </c>
      <c r="G571" s="146" t="s">
        <v>765</v>
      </c>
      <c r="H571" s="147">
        <v>1</v>
      </c>
      <c r="I571" s="148">
        <v>94000</v>
      </c>
      <c r="J571" s="148">
        <f t="shared" si="0"/>
        <v>94000</v>
      </c>
      <c r="K571" s="149"/>
      <c r="L571" s="31"/>
      <c r="M571" s="150" t="s">
        <v>1</v>
      </c>
      <c r="N571" s="151" t="s">
        <v>38</v>
      </c>
      <c r="O571" s="152">
        <v>1.1000000000000001</v>
      </c>
      <c r="P571" s="152">
        <f t="shared" si="1"/>
        <v>1.1000000000000001</v>
      </c>
      <c r="Q571" s="152">
        <v>0</v>
      </c>
      <c r="R571" s="152">
        <f t="shared" si="2"/>
        <v>0</v>
      </c>
      <c r="S571" s="152">
        <v>0</v>
      </c>
      <c r="T571" s="153">
        <f t="shared" si="3"/>
        <v>0</v>
      </c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R571" s="154" t="s">
        <v>215</v>
      </c>
      <c r="AT571" s="154" t="s">
        <v>129</v>
      </c>
      <c r="AU571" s="154" t="s">
        <v>82</v>
      </c>
      <c r="AY571" s="18" t="s">
        <v>127</v>
      </c>
      <c r="BE571" s="155">
        <f t="shared" si="4"/>
        <v>94000</v>
      </c>
      <c r="BF571" s="155">
        <f t="shared" si="5"/>
        <v>0</v>
      </c>
      <c r="BG571" s="155">
        <f t="shared" si="6"/>
        <v>0</v>
      </c>
      <c r="BH571" s="155">
        <f t="shared" si="7"/>
        <v>0</v>
      </c>
      <c r="BI571" s="155">
        <f t="shared" si="8"/>
        <v>0</v>
      </c>
      <c r="BJ571" s="18" t="s">
        <v>78</v>
      </c>
      <c r="BK571" s="155">
        <f t="shared" si="9"/>
        <v>94000</v>
      </c>
      <c r="BL571" s="18" t="s">
        <v>215</v>
      </c>
      <c r="BM571" s="154" t="s">
        <v>802</v>
      </c>
    </row>
    <row r="572" spans="1:65" s="2" customFormat="1" ht="37.75" customHeight="1">
      <c r="A572" s="30"/>
      <c r="B572" s="142"/>
      <c r="C572" s="143" t="s">
        <v>803</v>
      </c>
      <c r="D572" s="143" t="s">
        <v>129</v>
      </c>
      <c r="E572" s="144" t="s">
        <v>804</v>
      </c>
      <c r="F572" s="145" t="s">
        <v>805</v>
      </c>
      <c r="G572" s="146" t="s">
        <v>765</v>
      </c>
      <c r="H572" s="147">
        <v>1</v>
      </c>
      <c r="I572" s="148">
        <v>42000</v>
      </c>
      <c r="J572" s="148">
        <f t="shared" si="0"/>
        <v>42000</v>
      </c>
      <c r="K572" s="149"/>
      <c r="L572" s="31"/>
      <c r="M572" s="150" t="s">
        <v>1</v>
      </c>
      <c r="N572" s="151" t="s">
        <v>38</v>
      </c>
      <c r="O572" s="152">
        <v>1.1000000000000001</v>
      </c>
      <c r="P572" s="152">
        <f t="shared" si="1"/>
        <v>1.1000000000000001</v>
      </c>
      <c r="Q572" s="152">
        <v>0</v>
      </c>
      <c r="R572" s="152">
        <f t="shared" si="2"/>
        <v>0</v>
      </c>
      <c r="S572" s="152">
        <v>0</v>
      </c>
      <c r="T572" s="153">
        <f t="shared" si="3"/>
        <v>0</v>
      </c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R572" s="154" t="s">
        <v>215</v>
      </c>
      <c r="AT572" s="154" t="s">
        <v>129</v>
      </c>
      <c r="AU572" s="154" t="s">
        <v>82</v>
      </c>
      <c r="AY572" s="18" t="s">
        <v>127</v>
      </c>
      <c r="BE572" s="155">
        <f t="shared" si="4"/>
        <v>42000</v>
      </c>
      <c r="BF572" s="155">
        <f t="shared" si="5"/>
        <v>0</v>
      </c>
      <c r="BG572" s="155">
        <f t="shared" si="6"/>
        <v>0</v>
      </c>
      <c r="BH572" s="155">
        <f t="shared" si="7"/>
        <v>0</v>
      </c>
      <c r="BI572" s="155">
        <f t="shared" si="8"/>
        <v>0</v>
      </c>
      <c r="BJ572" s="18" t="s">
        <v>78</v>
      </c>
      <c r="BK572" s="155">
        <f t="shared" si="9"/>
        <v>42000</v>
      </c>
      <c r="BL572" s="18" t="s">
        <v>215</v>
      </c>
      <c r="BM572" s="154" t="s">
        <v>806</v>
      </c>
    </row>
    <row r="573" spans="1:65" s="2" customFormat="1" ht="37.75" customHeight="1">
      <c r="A573" s="30"/>
      <c r="B573" s="142"/>
      <c r="C573" s="143" t="s">
        <v>807</v>
      </c>
      <c r="D573" s="143" t="s">
        <v>129</v>
      </c>
      <c r="E573" s="144" t="s">
        <v>808</v>
      </c>
      <c r="F573" s="145" t="s">
        <v>809</v>
      </c>
      <c r="G573" s="146" t="s">
        <v>765</v>
      </c>
      <c r="H573" s="147">
        <v>1</v>
      </c>
      <c r="I573" s="148">
        <v>40500</v>
      </c>
      <c r="J573" s="148">
        <f t="shared" si="0"/>
        <v>40500</v>
      </c>
      <c r="K573" s="149"/>
      <c r="L573" s="31"/>
      <c r="M573" s="150" t="s">
        <v>1</v>
      </c>
      <c r="N573" s="151" t="s">
        <v>38</v>
      </c>
      <c r="O573" s="152">
        <v>1.1000000000000001</v>
      </c>
      <c r="P573" s="152">
        <f t="shared" si="1"/>
        <v>1.1000000000000001</v>
      </c>
      <c r="Q573" s="152">
        <v>0</v>
      </c>
      <c r="R573" s="152">
        <f t="shared" si="2"/>
        <v>0</v>
      </c>
      <c r="S573" s="152">
        <v>0</v>
      </c>
      <c r="T573" s="153">
        <f t="shared" si="3"/>
        <v>0</v>
      </c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R573" s="154" t="s">
        <v>215</v>
      </c>
      <c r="AT573" s="154" t="s">
        <v>129</v>
      </c>
      <c r="AU573" s="154" t="s">
        <v>82</v>
      </c>
      <c r="AY573" s="18" t="s">
        <v>127</v>
      </c>
      <c r="BE573" s="155">
        <f t="shared" si="4"/>
        <v>40500</v>
      </c>
      <c r="BF573" s="155">
        <f t="shared" si="5"/>
        <v>0</v>
      </c>
      <c r="BG573" s="155">
        <f t="shared" si="6"/>
        <v>0</v>
      </c>
      <c r="BH573" s="155">
        <f t="shared" si="7"/>
        <v>0</v>
      </c>
      <c r="BI573" s="155">
        <f t="shared" si="8"/>
        <v>0</v>
      </c>
      <c r="BJ573" s="18" t="s">
        <v>78</v>
      </c>
      <c r="BK573" s="155">
        <f t="shared" si="9"/>
        <v>40500</v>
      </c>
      <c r="BL573" s="18" t="s">
        <v>215</v>
      </c>
      <c r="BM573" s="154" t="s">
        <v>810</v>
      </c>
    </row>
    <row r="574" spans="1:65" s="2" customFormat="1" ht="37.75" customHeight="1">
      <c r="A574" s="30"/>
      <c r="B574" s="142"/>
      <c r="C574" s="143" t="s">
        <v>811</v>
      </c>
      <c r="D574" s="143" t="s">
        <v>129</v>
      </c>
      <c r="E574" s="144" t="s">
        <v>812</v>
      </c>
      <c r="F574" s="145" t="s">
        <v>813</v>
      </c>
      <c r="G574" s="146" t="s">
        <v>765</v>
      </c>
      <c r="H574" s="147">
        <v>1</v>
      </c>
      <c r="I574" s="148">
        <v>34700</v>
      </c>
      <c r="J574" s="148">
        <f t="shared" si="0"/>
        <v>34700</v>
      </c>
      <c r="K574" s="149"/>
      <c r="L574" s="31"/>
      <c r="M574" s="150" t="s">
        <v>1</v>
      </c>
      <c r="N574" s="151" t="s">
        <v>38</v>
      </c>
      <c r="O574" s="152">
        <v>1.1000000000000001</v>
      </c>
      <c r="P574" s="152">
        <f t="shared" si="1"/>
        <v>1.1000000000000001</v>
      </c>
      <c r="Q574" s="152">
        <v>0</v>
      </c>
      <c r="R574" s="152">
        <f t="shared" si="2"/>
        <v>0</v>
      </c>
      <c r="S574" s="152">
        <v>0</v>
      </c>
      <c r="T574" s="153">
        <f t="shared" si="3"/>
        <v>0</v>
      </c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R574" s="154" t="s">
        <v>215</v>
      </c>
      <c r="AT574" s="154" t="s">
        <v>129</v>
      </c>
      <c r="AU574" s="154" t="s">
        <v>82</v>
      </c>
      <c r="AY574" s="18" t="s">
        <v>127</v>
      </c>
      <c r="BE574" s="155">
        <f t="shared" si="4"/>
        <v>34700</v>
      </c>
      <c r="BF574" s="155">
        <f t="shared" si="5"/>
        <v>0</v>
      </c>
      <c r="BG574" s="155">
        <f t="shared" si="6"/>
        <v>0</v>
      </c>
      <c r="BH574" s="155">
        <f t="shared" si="7"/>
        <v>0</v>
      </c>
      <c r="BI574" s="155">
        <f t="shared" si="8"/>
        <v>0</v>
      </c>
      <c r="BJ574" s="18" t="s">
        <v>78</v>
      </c>
      <c r="BK574" s="155">
        <f t="shared" si="9"/>
        <v>34700</v>
      </c>
      <c r="BL574" s="18" t="s">
        <v>215</v>
      </c>
      <c r="BM574" s="154" t="s">
        <v>814</v>
      </c>
    </row>
    <row r="575" spans="1:65" s="2" customFormat="1" ht="24.15" customHeight="1">
      <c r="A575" s="30"/>
      <c r="B575" s="142"/>
      <c r="C575" s="143" t="s">
        <v>815</v>
      </c>
      <c r="D575" s="143" t="s">
        <v>129</v>
      </c>
      <c r="E575" s="144" t="s">
        <v>816</v>
      </c>
      <c r="F575" s="145" t="s">
        <v>817</v>
      </c>
      <c r="G575" s="146" t="s">
        <v>765</v>
      </c>
      <c r="H575" s="147">
        <v>1</v>
      </c>
      <c r="I575" s="148">
        <v>55000</v>
      </c>
      <c r="J575" s="148">
        <f t="shared" si="0"/>
        <v>55000</v>
      </c>
      <c r="K575" s="149"/>
      <c r="L575" s="31"/>
      <c r="M575" s="150" t="s">
        <v>1</v>
      </c>
      <c r="N575" s="151" t="s">
        <v>38</v>
      </c>
      <c r="O575" s="152">
        <v>1.1000000000000001</v>
      </c>
      <c r="P575" s="152">
        <f t="shared" si="1"/>
        <v>1.1000000000000001</v>
      </c>
      <c r="Q575" s="152">
        <v>0</v>
      </c>
      <c r="R575" s="152">
        <f t="shared" si="2"/>
        <v>0</v>
      </c>
      <c r="S575" s="152">
        <v>0</v>
      </c>
      <c r="T575" s="153">
        <f t="shared" si="3"/>
        <v>0</v>
      </c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  <c r="AE575" s="30"/>
      <c r="AR575" s="154" t="s">
        <v>215</v>
      </c>
      <c r="AT575" s="154" t="s">
        <v>129</v>
      </c>
      <c r="AU575" s="154" t="s">
        <v>82</v>
      </c>
      <c r="AY575" s="18" t="s">
        <v>127</v>
      </c>
      <c r="BE575" s="155">
        <f t="shared" si="4"/>
        <v>55000</v>
      </c>
      <c r="BF575" s="155">
        <f t="shared" si="5"/>
        <v>0</v>
      </c>
      <c r="BG575" s="155">
        <f t="shared" si="6"/>
        <v>0</v>
      </c>
      <c r="BH575" s="155">
        <f t="shared" si="7"/>
        <v>0</v>
      </c>
      <c r="BI575" s="155">
        <f t="shared" si="8"/>
        <v>0</v>
      </c>
      <c r="BJ575" s="18" t="s">
        <v>78</v>
      </c>
      <c r="BK575" s="155">
        <f t="shared" si="9"/>
        <v>55000</v>
      </c>
      <c r="BL575" s="18" t="s">
        <v>215</v>
      </c>
      <c r="BM575" s="154" t="s">
        <v>818</v>
      </c>
    </row>
    <row r="576" spans="1:65" s="2" customFormat="1" ht="24.15" customHeight="1">
      <c r="A576" s="30"/>
      <c r="B576" s="142"/>
      <c r="C576" s="143" t="s">
        <v>819</v>
      </c>
      <c r="D576" s="143" t="s">
        <v>129</v>
      </c>
      <c r="E576" s="144" t="s">
        <v>820</v>
      </c>
      <c r="F576" s="145" t="s">
        <v>821</v>
      </c>
      <c r="G576" s="146" t="s">
        <v>765</v>
      </c>
      <c r="H576" s="147">
        <v>1</v>
      </c>
      <c r="I576" s="148">
        <v>66000</v>
      </c>
      <c r="J576" s="148">
        <f t="shared" si="0"/>
        <v>66000</v>
      </c>
      <c r="K576" s="149"/>
      <c r="L576" s="31"/>
      <c r="M576" s="150" t="s">
        <v>1</v>
      </c>
      <c r="N576" s="151" t="s">
        <v>38</v>
      </c>
      <c r="O576" s="152">
        <v>1.1000000000000001</v>
      </c>
      <c r="P576" s="152">
        <f t="shared" si="1"/>
        <v>1.1000000000000001</v>
      </c>
      <c r="Q576" s="152">
        <v>0</v>
      </c>
      <c r="R576" s="152">
        <f t="shared" si="2"/>
        <v>0</v>
      </c>
      <c r="S576" s="152">
        <v>0</v>
      </c>
      <c r="T576" s="153">
        <f t="shared" si="3"/>
        <v>0</v>
      </c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  <c r="AR576" s="154" t="s">
        <v>215</v>
      </c>
      <c r="AT576" s="154" t="s">
        <v>129</v>
      </c>
      <c r="AU576" s="154" t="s">
        <v>82</v>
      </c>
      <c r="AY576" s="18" t="s">
        <v>127</v>
      </c>
      <c r="BE576" s="155">
        <f t="shared" si="4"/>
        <v>66000</v>
      </c>
      <c r="BF576" s="155">
        <f t="shared" si="5"/>
        <v>0</v>
      </c>
      <c r="BG576" s="155">
        <f t="shared" si="6"/>
        <v>0</v>
      </c>
      <c r="BH576" s="155">
        <f t="shared" si="7"/>
        <v>0</v>
      </c>
      <c r="BI576" s="155">
        <f t="shared" si="8"/>
        <v>0</v>
      </c>
      <c r="BJ576" s="18" t="s">
        <v>78</v>
      </c>
      <c r="BK576" s="155">
        <f t="shared" si="9"/>
        <v>66000</v>
      </c>
      <c r="BL576" s="18" t="s">
        <v>215</v>
      </c>
      <c r="BM576" s="154" t="s">
        <v>822</v>
      </c>
    </row>
    <row r="577" spans="1:65" s="2" customFormat="1" ht="24.15" customHeight="1">
      <c r="A577" s="30"/>
      <c r="B577" s="142"/>
      <c r="C577" s="143" t="s">
        <v>823</v>
      </c>
      <c r="D577" s="143" t="s">
        <v>129</v>
      </c>
      <c r="E577" s="144" t="s">
        <v>824</v>
      </c>
      <c r="F577" s="145" t="s">
        <v>825</v>
      </c>
      <c r="G577" s="146" t="s">
        <v>765</v>
      </c>
      <c r="H577" s="147">
        <v>1</v>
      </c>
      <c r="I577" s="148">
        <v>37000</v>
      </c>
      <c r="J577" s="148">
        <f t="shared" si="0"/>
        <v>37000</v>
      </c>
      <c r="K577" s="149"/>
      <c r="L577" s="31"/>
      <c r="M577" s="150" t="s">
        <v>1</v>
      </c>
      <c r="N577" s="151" t="s">
        <v>38</v>
      </c>
      <c r="O577" s="152">
        <v>1.1000000000000001</v>
      </c>
      <c r="P577" s="152">
        <f t="shared" si="1"/>
        <v>1.1000000000000001</v>
      </c>
      <c r="Q577" s="152">
        <v>0</v>
      </c>
      <c r="R577" s="152">
        <f t="shared" si="2"/>
        <v>0</v>
      </c>
      <c r="S577" s="152">
        <v>0</v>
      </c>
      <c r="T577" s="153">
        <f t="shared" si="3"/>
        <v>0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154" t="s">
        <v>215</v>
      </c>
      <c r="AT577" s="154" t="s">
        <v>129</v>
      </c>
      <c r="AU577" s="154" t="s">
        <v>82</v>
      </c>
      <c r="AY577" s="18" t="s">
        <v>127</v>
      </c>
      <c r="BE577" s="155">
        <f t="shared" si="4"/>
        <v>37000</v>
      </c>
      <c r="BF577" s="155">
        <f t="shared" si="5"/>
        <v>0</v>
      </c>
      <c r="BG577" s="155">
        <f t="shared" si="6"/>
        <v>0</v>
      </c>
      <c r="BH577" s="155">
        <f t="shared" si="7"/>
        <v>0</v>
      </c>
      <c r="BI577" s="155">
        <f t="shared" si="8"/>
        <v>0</v>
      </c>
      <c r="BJ577" s="18" t="s">
        <v>78</v>
      </c>
      <c r="BK577" s="155">
        <f t="shared" si="9"/>
        <v>37000</v>
      </c>
      <c r="BL577" s="18" t="s">
        <v>215</v>
      </c>
      <c r="BM577" s="154" t="s">
        <v>826</v>
      </c>
    </row>
    <row r="578" spans="1:65" s="2" customFormat="1" ht="37.75" customHeight="1">
      <c r="A578" s="30"/>
      <c r="B578" s="142"/>
      <c r="C578" s="143" t="s">
        <v>827</v>
      </c>
      <c r="D578" s="143" t="s">
        <v>129</v>
      </c>
      <c r="E578" s="144" t="s">
        <v>828</v>
      </c>
      <c r="F578" s="145" t="s">
        <v>829</v>
      </c>
      <c r="G578" s="146" t="s">
        <v>765</v>
      </c>
      <c r="H578" s="147">
        <v>1</v>
      </c>
      <c r="I578" s="148">
        <v>31000</v>
      </c>
      <c r="J578" s="148">
        <f t="shared" si="0"/>
        <v>31000</v>
      </c>
      <c r="K578" s="149"/>
      <c r="L578" s="31"/>
      <c r="M578" s="150" t="s">
        <v>1</v>
      </c>
      <c r="N578" s="151" t="s">
        <v>38</v>
      </c>
      <c r="O578" s="152">
        <v>1.1000000000000001</v>
      </c>
      <c r="P578" s="152">
        <f t="shared" si="1"/>
        <v>1.1000000000000001</v>
      </c>
      <c r="Q578" s="152">
        <v>0</v>
      </c>
      <c r="R578" s="152">
        <f t="shared" si="2"/>
        <v>0</v>
      </c>
      <c r="S578" s="152">
        <v>0</v>
      </c>
      <c r="T578" s="153">
        <f t="shared" si="3"/>
        <v>0</v>
      </c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R578" s="154" t="s">
        <v>215</v>
      </c>
      <c r="AT578" s="154" t="s">
        <v>129</v>
      </c>
      <c r="AU578" s="154" t="s">
        <v>82</v>
      </c>
      <c r="AY578" s="18" t="s">
        <v>127</v>
      </c>
      <c r="BE578" s="155">
        <f t="shared" si="4"/>
        <v>31000</v>
      </c>
      <c r="BF578" s="155">
        <f t="shared" si="5"/>
        <v>0</v>
      </c>
      <c r="BG578" s="155">
        <f t="shared" si="6"/>
        <v>0</v>
      </c>
      <c r="BH578" s="155">
        <f t="shared" si="7"/>
        <v>0</v>
      </c>
      <c r="BI578" s="155">
        <f t="shared" si="8"/>
        <v>0</v>
      </c>
      <c r="BJ578" s="18" t="s">
        <v>78</v>
      </c>
      <c r="BK578" s="155">
        <f t="shared" si="9"/>
        <v>31000</v>
      </c>
      <c r="BL578" s="18" t="s">
        <v>215</v>
      </c>
      <c r="BM578" s="154" t="s">
        <v>830</v>
      </c>
    </row>
    <row r="579" spans="1:65" s="2" customFormat="1" ht="24.15" customHeight="1">
      <c r="A579" s="30"/>
      <c r="B579" s="142"/>
      <c r="C579" s="143" t="s">
        <v>831</v>
      </c>
      <c r="D579" s="143" t="s">
        <v>129</v>
      </c>
      <c r="E579" s="144" t="s">
        <v>832</v>
      </c>
      <c r="F579" s="145" t="s">
        <v>833</v>
      </c>
      <c r="G579" s="146" t="s">
        <v>765</v>
      </c>
      <c r="H579" s="147">
        <v>1</v>
      </c>
      <c r="I579" s="148">
        <v>32000</v>
      </c>
      <c r="J579" s="148">
        <f t="shared" si="0"/>
        <v>32000</v>
      </c>
      <c r="K579" s="149"/>
      <c r="L579" s="31"/>
      <c r="M579" s="150" t="s">
        <v>1</v>
      </c>
      <c r="N579" s="151" t="s">
        <v>38</v>
      </c>
      <c r="O579" s="152">
        <v>1.1000000000000001</v>
      </c>
      <c r="P579" s="152">
        <f t="shared" si="1"/>
        <v>1.1000000000000001</v>
      </c>
      <c r="Q579" s="152">
        <v>0</v>
      </c>
      <c r="R579" s="152">
        <f t="shared" si="2"/>
        <v>0</v>
      </c>
      <c r="S579" s="152">
        <v>0</v>
      </c>
      <c r="T579" s="153">
        <f t="shared" si="3"/>
        <v>0</v>
      </c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R579" s="154" t="s">
        <v>215</v>
      </c>
      <c r="AT579" s="154" t="s">
        <v>129</v>
      </c>
      <c r="AU579" s="154" t="s">
        <v>82</v>
      </c>
      <c r="AY579" s="18" t="s">
        <v>127</v>
      </c>
      <c r="BE579" s="155">
        <f t="shared" si="4"/>
        <v>32000</v>
      </c>
      <c r="BF579" s="155">
        <f t="shared" si="5"/>
        <v>0</v>
      </c>
      <c r="BG579" s="155">
        <f t="shared" si="6"/>
        <v>0</v>
      </c>
      <c r="BH579" s="155">
        <f t="shared" si="7"/>
        <v>0</v>
      </c>
      <c r="BI579" s="155">
        <f t="shared" si="8"/>
        <v>0</v>
      </c>
      <c r="BJ579" s="18" t="s">
        <v>78</v>
      </c>
      <c r="BK579" s="155">
        <f t="shared" si="9"/>
        <v>32000</v>
      </c>
      <c r="BL579" s="18" t="s">
        <v>215</v>
      </c>
      <c r="BM579" s="154" t="s">
        <v>834</v>
      </c>
    </row>
    <row r="580" spans="1:65" s="2" customFormat="1" ht="24.15" customHeight="1">
      <c r="A580" s="30"/>
      <c r="B580" s="142"/>
      <c r="C580" s="143" t="s">
        <v>835</v>
      </c>
      <c r="D580" s="143" t="s">
        <v>129</v>
      </c>
      <c r="E580" s="144" t="s">
        <v>836</v>
      </c>
      <c r="F580" s="145" t="s">
        <v>837</v>
      </c>
      <c r="G580" s="146" t="s">
        <v>765</v>
      </c>
      <c r="H580" s="147">
        <v>1</v>
      </c>
      <c r="I580" s="148">
        <v>35000</v>
      </c>
      <c r="J580" s="148">
        <f t="shared" si="0"/>
        <v>35000</v>
      </c>
      <c r="K580" s="149"/>
      <c r="L580" s="31"/>
      <c r="M580" s="150" t="s">
        <v>1</v>
      </c>
      <c r="N580" s="151" t="s">
        <v>38</v>
      </c>
      <c r="O580" s="152">
        <v>1.1000000000000001</v>
      </c>
      <c r="P580" s="152">
        <f t="shared" si="1"/>
        <v>1.1000000000000001</v>
      </c>
      <c r="Q580" s="152">
        <v>0</v>
      </c>
      <c r="R580" s="152">
        <f t="shared" si="2"/>
        <v>0</v>
      </c>
      <c r="S580" s="152">
        <v>0</v>
      </c>
      <c r="T580" s="153">
        <f t="shared" si="3"/>
        <v>0</v>
      </c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  <c r="AR580" s="154" t="s">
        <v>215</v>
      </c>
      <c r="AT580" s="154" t="s">
        <v>129</v>
      </c>
      <c r="AU580" s="154" t="s">
        <v>82</v>
      </c>
      <c r="AY580" s="18" t="s">
        <v>127</v>
      </c>
      <c r="BE580" s="155">
        <f t="shared" si="4"/>
        <v>35000</v>
      </c>
      <c r="BF580" s="155">
        <f t="shared" si="5"/>
        <v>0</v>
      </c>
      <c r="BG580" s="155">
        <f t="shared" si="6"/>
        <v>0</v>
      </c>
      <c r="BH580" s="155">
        <f t="shared" si="7"/>
        <v>0</v>
      </c>
      <c r="BI580" s="155">
        <f t="shared" si="8"/>
        <v>0</v>
      </c>
      <c r="BJ580" s="18" t="s">
        <v>78</v>
      </c>
      <c r="BK580" s="155">
        <f t="shared" si="9"/>
        <v>35000</v>
      </c>
      <c r="BL580" s="18" t="s">
        <v>215</v>
      </c>
      <c r="BM580" s="154" t="s">
        <v>838</v>
      </c>
    </row>
    <row r="581" spans="1:65" s="2" customFormat="1" ht="24.15" customHeight="1">
      <c r="A581" s="30"/>
      <c r="B581" s="142"/>
      <c r="C581" s="143" t="s">
        <v>839</v>
      </c>
      <c r="D581" s="143" t="s">
        <v>129</v>
      </c>
      <c r="E581" s="144" t="s">
        <v>840</v>
      </c>
      <c r="F581" s="145" t="s">
        <v>841</v>
      </c>
      <c r="G581" s="146" t="s">
        <v>263</v>
      </c>
      <c r="H581" s="147">
        <v>3</v>
      </c>
      <c r="I581" s="148">
        <v>35.1</v>
      </c>
      <c r="J581" s="148">
        <f t="shared" si="0"/>
        <v>105.3</v>
      </c>
      <c r="K581" s="149"/>
      <c r="L581" s="31"/>
      <c r="M581" s="150" t="s">
        <v>1</v>
      </c>
      <c r="N581" s="151" t="s">
        <v>38</v>
      </c>
      <c r="O581" s="152">
        <v>0.05</v>
      </c>
      <c r="P581" s="152">
        <f t="shared" si="1"/>
        <v>0.15000000000000002</v>
      </c>
      <c r="Q581" s="152">
        <v>0</v>
      </c>
      <c r="R581" s="152">
        <f t="shared" si="2"/>
        <v>0</v>
      </c>
      <c r="S581" s="152">
        <v>2.4E-2</v>
      </c>
      <c r="T581" s="153">
        <f t="shared" si="3"/>
        <v>7.2000000000000008E-2</v>
      </c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R581" s="154" t="s">
        <v>215</v>
      </c>
      <c r="AT581" s="154" t="s">
        <v>129</v>
      </c>
      <c r="AU581" s="154" t="s">
        <v>82</v>
      </c>
      <c r="AY581" s="18" t="s">
        <v>127</v>
      </c>
      <c r="BE581" s="155">
        <f t="shared" si="4"/>
        <v>105.3</v>
      </c>
      <c r="BF581" s="155">
        <f t="shared" si="5"/>
        <v>0</v>
      </c>
      <c r="BG581" s="155">
        <f t="shared" si="6"/>
        <v>0</v>
      </c>
      <c r="BH581" s="155">
        <f t="shared" si="7"/>
        <v>0</v>
      </c>
      <c r="BI581" s="155">
        <f t="shared" si="8"/>
        <v>0</v>
      </c>
      <c r="BJ581" s="18" t="s">
        <v>78</v>
      </c>
      <c r="BK581" s="155">
        <f t="shared" si="9"/>
        <v>105.3</v>
      </c>
      <c r="BL581" s="18" t="s">
        <v>215</v>
      </c>
      <c r="BM581" s="154" t="s">
        <v>842</v>
      </c>
    </row>
    <row r="582" spans="1:65" s="13" customFormat="1" ht="10">
      <c r="B582" s="156"/>
      <c r="D582" s="157" t="s">
        <v>135</v>
      </c>
      <c r="E582" s="158" t="s">
        <v>1</v>
      </c>
      <c r="F582" s="159" t="s">
        <v>843</v>
      </c>
      <c r="H582" s="160">
        <v>1</v>
      </c>
      <c r="L582" s="156"/>
      <c r="M582" s="161"/>
      <c r="N582" s="162"/>
      <c r="O582" s="162"/>
      <c r="P582" s="162"/>
      <c r="Q582" s="162"/>
      <c r="R582" s="162"/>
      <c r="S582" s="162"/>
      <c r="T582" s="163"/>
      <c r="AT582" s="158" t="s">
        <v>135</v>
      </c>
      <c r="AU582" s="158" t="s">
        <v>82</v>
      </c>
      <c r="AV582" s="13" t="s">
        <v>82</v>
      </c>
      <c r="AW582" s="13" t="s">
        <v>30</v>
      </c>
      <c r="AX582" s="13" t="s">
        <v>73</v>
      </c>
      <c r="AY582" s="158" t="s">
        <v>127</v>
      </c>
    </row>
    <row r="583" spans="1:65" s="13" customFormat="1" ht="10">
      <c r="B583" s="156"/>
      <c r="D583" s="157" t="s">
        <v>135</v>
      </c>
      <c r="E583" s="158" t="s">
        <v>1</v>
      </c>
      <c r="F583" s="159" t="s">
        <v>844</v>
      </c>
      <c r="H583" s="160">
        <v>1</v>
      </c>
      <c r="L583" s="156"/>
      <c r="M583" s="161"/>
      <c r="N583" s="162"/>
      <c r="O583" s="162"/>
      <c r="P583" s="162"/>
      <c r="Q583" s="162"/>
      <c r="R583" s="162"/>
      <c r="S583" s="162"/>
      <c r="T583" s="163"/>
      <c r="AT583" s="158" t="s">
        <v>135</v>
      </c>
      <c r="AU583" s="158" t="s">
        <v>82</v>
      </c>
      <c r="AV583" s="13" t="s">
        <v>82</v>
      </c>
      <c r="AW583" s="13" t="s">
        <v>30</v>
      </c>
      <c r="AX583" s="13" t="s">
        <v>73</v>
      </c>
      <c r="AY583" s="158" t="s">
        <v>127</v>
      </c>
    </row>
    <row r="584" spans="1:65" s="13" customFormat="1" ht="10">
      <c r="B584" s="156"/>
      <c r="D584" s="157" t="s">
        <v>135</v>
      </c>
      <c r="E584" s="158" t="s">
        <v>1</v>
      </c>
      <c r="F584" s="159" t="s">
        <v>845</v>
      </c>
      <c r="H584" s="160">
        <v>1</v>
      </c>
      <c r="L584" s="156"/>
      <c r="M584" s="161"/>
      <c r="N584" s="162"/>
      <c r="O584" s="162"/>
      <c r="P584" s="162"/>
      <c r="Q584" s="162"/>
      <c r="R584" s="162"/>
      <c r="S584" s="162"/>
      <c r="T584" s="163"/>
      <c r="AT584" s="158" t="s">
        <v>135</v>
      </c>
      <c r="AU584" s="158" t="s">
        <v>82</v>
      </c>
      <c r="AV584" s="13" t="s">
        <v>82</v>
      </c>
      <c r="AW584" s="13" t="s">
        <v>30</v>
      </c>
      <c r="AX584" s="13" t="s">
        <v>73</v>
      </c>
      <c r="AY584" s="158" t="s">
        <v>127</v>
      </c>
    </row>
    <row r="585" spans="1:65" s="15" customFormat="1" ht="10">
      <c r="B585" s="170"/>
      <c r="D585" s="157" t="s">
        <v>135</v>
      </c>
      <c r="E585" s="171" t="s">
        <v>1</v>
      </c>
      <c r="F585" s="172" t="s">
        <v>141</v>
      </c>
      <c r="H585" s="173">
        <v>3</v>
      </c>
      <c r="L585" s="170"/>
      <c r="M585" s="174"/>
      <c r="N585" s="175"/>
      <c r="O585" s="175"/>
      <c r="P585" s="175"/>
      <c r="Q585" s="175"/>
      <c r="R585" s="175"/>
      <c r="S585" s="175"/>
      <c r="T585" s="176"/>
      <c r="AT585" s="171" t="s">
        <v>135</v>
      </c>
      <c r="AU585" s="171" t="s">
        <v>82</v>
      </c>
      <c r="AV585" s="15" t="s">
        <v>133</v>
      </c>
      <c r="AW585" s="15" t="s">
        <v>30</v>
      </c>
      <c r="AX585" s="15" t="s">
        <v>78</v>
      </c>
      <c r="AY585" s="171" t="s">
        <v>127</v>
      </c>
    </row>
    <row r="586" spans="1:65" s="2" customFormat="1" ht="24.15" customHeight="1">
      <c r="A586" s="30"/>
      <c r="B586" s="142"/>
      <c r="C586" s="143" t="s">
        <v>846</v>
      </c>
      <c r="D586" s="143" t="s">
        <v>129</v>
      </c>
      <c r="E586" s="144" t="s">
        <v>847</v>
      </c>
      <c r="F586" s="145" t="s">
        <v>848</v>
      </c>
      <c r="G586" s="146" t="s">
        <v>708</v>
      </c>
      <c r="H586" s="147">
        <v>10155.053</v>
      </c>
      <c r="I586" s="148">
        <v>0.59</v>
      </c>
      <c r="J586" s="148">
        <f>ROUND(I586*H586,2)</f>
        <v>5991.48</v>
      </c>
      <c r="K586" s="149"/>
      <c r="L586" s="31"/>
      <c r="M586" s="150" t="s">
        <v>1</v>
      </c>
      <c r="N586" s="151" t="s">
        <v>38</v>
      </c>
      <c r="O586" s="152">
        <v>0</v>
      </c>
      <c r="P586" s="152">
        <f>O586*H586</f>
        <v>0</v>
      </c>
      <c r="Q586" s="152">
        <v>0</v>
      </c>
      <c r="R586" s="152">
        <f>Q586*H586</f>
        <v>0</v>
      </c>
      <c r="S586" s="152">
        <v>0</v>
      </c>
      <c r="T586" s="153">
        <f>S586*H586</f>
        <v>0</v>
      </c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R586" s="154" t="s">
        <v>215</v>
      </c>
      <c r="AT586" s="154" t="s">
        <v>129</v>
      </c>
      <c r="AU586" s="154" t="s">
        <v>82</v>
      </c>
      <c r="AY586" s="18" t="s">
        <v>127</v>
      </c>
      <c r="BE586" s="155">
        <f>IF(N586="základní",J586,0)</f>
        <v>5991.48</v>
      </c>
      <c r="BF586" s="155">
        <f>IF(N586="snížená",J586,0)</f>
        <v>0</v>
      </c>
      <c r="BG586" s="155">
        <f>IF(N586="zákl. přenesená",J586,0)</f>
        <v>0</v>
      </c>
      <c r="BH586" s="155">
        <f>IF(N586="sníž. přenesená",J586,0)</f>
        <v>0</v>
      </c>
      <c r="BI586" s="155">
        <f>IF(N586="nulová",J586,0)</f>
        <v>0</v>
      </c>
      <c r="BJ586" s="18" t="s">
        <v>78</v>
      </c>
      <c r="BK586" s="155">
        <f>ROUND(I586*H586,2)</f>
        <v>5991.48</v>
      </c>
      <c r="BL586" s="18" t="s">
        <v>215</v>
      </c>
      <c r="BM586" s="154" t="s">
        <v>849</v>
      </c>
    </row>
    <row r="587" spans="1:65" s="12" customFormat="1" ht="22.75" customHeight="1">
      <c r="B587" s="130"/>
      <c r="D587" s="131" t="s">
        <v>72</v>
      </c>
      <c r="E587" s="140" t="s">
        <v>850</v>
      </c>
      <c r="F587" s="140" t="s">
        <v>851</v>
      </c>
      <c r="J587" s="141">
        <f>BK587</f>
        <v>33020.46</v>
      </c>
      <c r="L587" s="130"/>
      <c r="M587" s="134"/>
      <c r="N587" s="135"/>
      <c r="O587" s="135"/>
      <c r="P587" s="136">
        <f>SUM(P588:P589)</f>
        <v>2.2000000000000002</v>
      </c>
      <c r="Q587" s="135"/>
      <c r="R587" s="136">
        <f>SUM(R588:R589)</f>
        <v>4.0000000000000002E-4</v>
      </c>
      <c r="S587" s="135"/>
      <c r="T587" s="137">
        <f>SUM(T588:T589)</f>
        <v>0</v>
      </c>
      <c r="AR587" s="131" t="s">
        <v>82</v>
      </c>
      <c r="AT587" s="138" t="s">
        <v>72</v>
      </c>
      <c r="AU587" s="138" t="s">
        <v>78</v>
      </c>
      <c r="AY587" s="131" t="s">
        <v>127</v>
      </c>
      <c r="BK587" s="139">
        <f>SUM(BK588:BK589)</f>
        <v>33020.46</v>
      </c>
    </row>
    <row r="588" spans="1:65" s="2" customFormat="1" ht="37.75" customHeight="1">
      <c r="A588" s="30"/>
      <c r="B588" s="142"/>
      <c r="C588" s="143" t="s">
        <v>852</v>
      </c>
      <c r="D588" s="143" t="s">
        <v>129</v>
      </c>
      <c r="E588" s="144" t="s">
        <v>853</v>
      </c>
      <c r="F588" s="145" t="s">
        <v>854</v>
      </c>
      <c r="G588" s="146" t="s">
        <v>765</v>
      </c>
      <c r="H588" s="147">
        <v>1</v>
      </c>
      <c r="I588" s="148">
        <v>32700</v>
      </c>
      <c r="J588" s="148">
        <f>ROUND(I588*H588,2)</f>
        <v>32700</v>
      </c>
      <c r="K588" s="149"/>
      <c r="L588" s="31"/>
      <c r="M588" s="150" t="s">
        <v>1</v>
      </c>
      <c r="N588" s="151" t="s">
        <v>38</v>
      </c>
      <c r="O588" s="152">
        <v>2.2000000000000002</v>
      </c>
      <c r="P588" s="152">
        <f>O588*H588</f>
        <v>2.2000000000000002</v>
      </c>
      <c r="Q588" s="152">
        <v>4.0000000000000002E-4</v>
      </c>
      <c r="R588" s="152">
        <f>Q588*H588</f>
        <v>4.0000000000000002E-4</v>
      </c>
      <c r="S588" s="152">
        <v>0</v>
      </c>
      <c r="T588" s="153">
        <f>S588*H588</f>
        <v>0</v>
      </c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R588" s="154" t="s">
        <v>215</v>
      </c>
      <c r="AT588" s="154" t="s">
        <v>129</v>
      </c>
      <c r="AU588" s="154" t="s">
        <v>82</v>
      </c>
      <c r="AY588" s="18" t="s">
        <v>127</v>
      </c>
      <c r="BE588" s="155">
        <f>IF(N588="základní",J588,0)</f>
        <v>32700</v>
      </c>
      <c r="BF588" s="155">
        <f>IF(N588="snížená",J588,0)</f>
        <v>0</v>
      </c>
      <c r="BG588" s="155">
        <f>IF(N588="zákl. přenesená",J588,0)</f>
        <v>0</v>
      </c>
      <c r="BH588" s="155">
        <f>IF(N588="sníž. přenesená",J588,0)</f>
        <v>0</v>
      </c>
      <c r="BI588" s="155">
        <f>IF(N588="nulová",J588,0)</f>
        <v>0</v>
      </c>
      <c r="BJ588" s="18" t="s">
        <v>78</v>
      </c>
      <c r="BK588" s="155">
        <f>ROUND(I588*H588,2)</f>
        <v>32700</v>
      </c>
      <c r="BL588" s="18" t="s">
        <v>215</v>
      </c>
      <c r="BM588" s="154" t="s">
        <v>855</v>
      </c>
    </row>
    <row r="589" spans="1:65" s="2" customFormat="1" ht="24.15" customHeight="1">
      <c r="A589" s="30"/>
      <c r="B589" s="142"/>
      <c r="C589" s="143" t="s">
        <v>856</v>
      </c>
      <c r="D589" s="143" t="s">
        <v>129</v>
      </c>
      <c r="E589" s="144" t="s">
        <v>857</v>
      </c>
      <c r="F589" s="145" t="s">
        <v>858</v>
      </c>
      <c r="G589" s="146" t="s">
        <v>708</v>
      </c>
      <c r="H589" s="147">
        <v>327</v>
      </c>
      <c r="I589" s="148">
        <v>0.98</v>
      </c>
      <c r="J589" s="148">
        <f>ROUND(I589*H589,2)</f>
        <v>320.45999999999998</v>
      </c>
      <c r="K589" s="149"/>
      <c r="L589" s="31"/>
      <c r="M589" s="150" t="s">
        <v>1</v>
      </c>
      <c r="N589" s="151" t="s">
        <v>38</v>
      </c>
      <c r="O589" s="152">
        <v>0</v>
      </c>
      <c r="P589" s="152">
        <f>O589*H589</f>
        <v>0</v>
      </c>
      <c r="Q589" s="152">
        <v>0</v>
      </c>
      <c r="R589" s="152">
        <f>Q589*H589</f>
        <v>0</v>
      </c>
      <c r="S589" s="152">
        <v>0</v>
      </c>
      <c r="T589" s="153">
        <f>S589*H589</f>
        <v>0</v>
      </c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R589" s="154" t="s">
        <v>215</v>
      </c>
      <c r="AT589" s="154" t="s">
        <v>129</v>
      </c>
      <c r="AU589" s="154" t="s">
        <v>82</v>
      </c>
      <c r="AY589" s="18" t="s">
        <v>127</v>
      </c>
      <c r="BE589" s="155">
        <f>IF(N589="základní",J589,0)</f>
        <v>320.45999999999998</v>
      </c>
      <c r="BF589" s="155">
        <f>IF(N589="snížená",J589,0)</f>
        <v>0</v>
      </c>
      <c r="BG589" s="155">
        <f>IF(N589="zákl. přenesená",J589,0)</f>
        <v>0</v>
      </c>
      <c r="BH589" s="155">
        <f>IF(N589="sníž. přenesená",J589,0)</f>
        <v>0</v>
      </c>
      <c r="BI589" s="155">
        <f>IF(N589="nulová",J589,0)</f>
        <v>0</v>
      </c>
      <c r="BJ589" s="18" t="s">
        <v>78</v>
      </c>
      <c r="BK589" s="155">
        <f>ROUND(I589*H589,2)</f>
        <v>320.45999999999998</v>
      </c>
      <c r="BL589" s="18" t="s">
        <v>215</v>
      </c>
      <c r="BM589" s="154" t="s">
        <v>859</v>
      </c>
    </row>
    <row r="590" spans="1:65" s="12" customFormat="1" ht="22.75" customHeight="1">
      <c r="B590" s="130"/>
      <c r="D590" s="131" t="s">
        <v>72</v>
      </c>
      <c r="E590" s="140" t="s">
        <v>860</v>
      </c>
      <c r="F590" s="140" t="s">
        <v>861</v>
      </c>
      <c r="J590" s="141">
        <f>BK590</f>
        <v>3118.03</v>
      </c>
      <c r="L590" s="130"/>
      <c r="M590" s="134"/>
      <c r="N590" s="135"/>
      <c r="O590" s="135"/>
      <c r="P590" s="136">
        <f>SUM(P591:P594)</f>
        <v>3.7243159999999995</v>
      </c>
      <c r="Q590" s="135"/>
      <c r="R590" s="136">
        <f>SUM(R591:R594)</f>
        <v>4.7636600000000003E-3</v>
      </c>
      <c r="S590" s="135"/>
      <c r="T590" s="137">
        <f>SUM(T591:T594)</f>
        <v>0</v>
      </c>
      <c r="AR590" s="131" t="s">
        <v>82</v>
      </c>
      <c r="AT590" s="138" t="s">
        <v>72</v>
      </c>
      <c r="AU590" s="138" t="s">
        <v>78</v>
      </c>
      <c r="AY590" s="131" t="s">
        <v>127</v>
      </c>
      <c r="BK590" s="139">
        <f>SUM(BK591:BK594)</f>
        <v>3118.03</v>
      </c>
    </row>
    <row r="591" spans="1:65" s="2" customFormat="1" ht="33" customHeight="1">
      <c r="A591" s="30"/>
      <c r="B591" s="142"/>
      <c r="C591" s="143" t="s">
        <v>862</v>
      </c>
      <c r="D591" s="143" t="s">
        <v>129</v>
      </c>
      <c r="E591" s="144" t="s">
        <v>863</v>
      </c>
      <c r="F591" s="145" t="s">
        <v>864</v>
      </c>
      <c r="G591" s="146" t="s">
        <v>147</v>
      </c>
      <c r="H591" s="147">
        <v>21.652999999999999</v>
      </c>
      <c r="I591" s="148">
        <v>144</v>
      </c>
      <c r="J591" s="148">
        <f>ROUND(I591*H591,2)</f>
        <v>3118.03</v>
      </c>
      <c r="K591" s="149"/>
      <c r="L591" s="31"/>
      <c r="M591" s="150" t="s">
        <v>1</v>
      </c>
      <c r="N591" s="151" t="s">
        <v>38</v>
      </c>
      <c r="O591" s="152">
        <v>0.17199999999999999</v>
      </c>
      <c r="P591" s="152">
        <f>O591*H591</f>
        <v>3.7243159999999995</v>
      </c>
      <c r="Q591" s="152">
        <v>2.2000000000000001E-4</v>
      </c>
      <c r="R591" s="152">
        <f>Q591*H591</f>
        <v>4.7636600000000003E-3</v>
      </c>
      <c r="S591" s="152">
        <v>0</v>
      </c>
      <c r="T591" s="153">
        <f>S591*H591</f>
        <v>0</v>
      </c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R591" s="154" t="s">
        <v>215</v>
      </c>
      <c r="AT591" s="154" t="s">
        <v>129</v>
      </c>
      <c r="AU591" s="154" t="s">
        <v>82</v>
      </c>
      <c r="AY591" s="18" t="s">
        <v>127</v>
      </c>
      <c r="BE591" s="155">
        <f>IF(N591="základní",J591,0)</f>
        <v>3118.03</v>
      </c>
      <c r="BF591" s="155">
        <f>IF(N591="snížená",J591,0)</f>
        <v>0</v>
      </c>
      <c r="BG591" s="155">
        <f>IF(N591="zákl. přenesená",J591,0)</f>
        <v>0</v>
      </c>
      <c r="BH591" s="155">
        <f>IF(N591="sníž. přenesená",J591,0)</f>
        <v>0</v>
      </c>
      <c r="BI591" s="155">
        <f>IF(N591="nulová",J591,0)</f>
        <v>0</v>
      </c>
      <c r="BJ591" s="18" t="s">
        <v>78</v>
      </c>
      <c r="BK591" s="155">
        <f>ROUND(I591*H591,2)</f>
        <v>3118.03</v>
      </c>
      <c r="BL591" s="18" t="s">
        <v>215</v>
      </c>
      <c r="BM591" s="154" t="s">
        <v>865</v>
      </c>
    </row>
    <row r="592" spans="1:65" s="13" customFormat="1" ht="10">
      <c r="B592" s="156"/>
      <c r="D592" s="157" t="s">
        <v>135</v>
      </c>
      <c r="E592" s="158" t="s">
        <v>1</v>
      </c>
      <c r="F592" s="159" t="s">
        <v>866</v>
      </c>
      <c r="H592" s="160">
        <v>7.6319999999999997</v>
      </c>
      <c r="L592" s="156"/>
      <c r="M592" s="161"/>
      <c r="N592" s="162"/>
      <c r="O592" s="162"/>
      <c r="P592" s="162"/>
      <c r="Q592" s="162"/>
      <c r="R592" s="162"/>
      <c r="S592" s="162"/>
      <c r="T592" s="163"/>
      <c r="AT592" s="158" t="s">
        <v>135</v>
      </c>
      <c r="AU592" s="158" t="s">
        <v>82</v>
      </c>
      <c r="AV592" s="13" t="s">
        <v>82</v>
      </c>
      <c r="AW592" s="13" t="s">
        <v>30</v>
      </c>
      <c r="AX592" s="13" t="s">
        <v>73</v>
      </c>
      <c r="AY592" s="158" t="s">
        <v>127</v>
      </c>
    </row>
    <row r="593" spans="1:51" s="13" customFormat="1" ht="10">
      <c r="B593" s="156"/>
      <c r="D593" s="157" t="s">
        <v>135</v>
      </c>
      <c r="E593" s="158" t="s">
        <v>1</v>
      </c>
      <c r="F593" s="159" t="s">
        <v>867</v>
      </c>
      <c r="H593" s="160">
        <v>14.021000000000001</v>
      </c>
      <c r="L593" s="156"/>
      <c r="M593" s="161"/>
      <c r="N593" s="162"/>
      <c r="O593" s="162"/>
      <c r="P593" s="162"/>
      <c r="Q593" s="162"/>
      <c r="R593" s="162"/>
      <c r="S593" s="162"/>
      <c r="T593" s="163"/>
      <c r="AT593" s="158" t="s">
        <v>135</v>
      </c>
      <c r="AU593" s="158" t="s">
        <v>82</v>
      </c>
      <c r="AV593" s="13" t="s">
        <v>82</v>
      </c>
      <c r="AW593" s="13" t="s">
        <v>30</v>
      </c>
      <c r="AX593" s="13" t="s">
        <v>73</v>
      </c>
      <c r="AY593" s="158" t="s">
        <v>127</v>
      </c>
    </row>
    <row r="594" spans="1:51" s="15" customFormat="1" ht="10">
      <c r="B594" s="170"/>
      <c r="D594" s="157" t="s">
        <v>135</v>
      </c>
      <c r="E594" s="171" t="s">
        <v>1</v>
      </c>
      <c r="F594" s="172" t="s">
        <v>141</v>
      </c>
      <c r="H594" s="173">
        <v>21.652999999999999</v>
      </c>
      <c r="L594" s="170"/>
      <c r="M594" s="194"/>
      <c r="N594" s="195"/>
      <c r="O594" s="195"/>
      <c r="P594" s="195"/>
      <c r="Q594" s="195"/>
      <c r="R594" s="195"/>
      <c r="S594" s="195"/>
      <c r="T594" s="196"/>
      <c r="AT594" s="171" t="s">
        <v>135</v>
      </c>
      <c r="AU594" s="171" t="s">
        <v>82</v>
      </c>
      <c r="AV594" s="15" t="s">
        <v>133</v>
      </c>
      <c r="AW594" s="15" t="s">
        <v>30</v>
      </c>
      <c r="AX594" s="15" t="s">
        <v>78</v>
      </c>
      <c r="AY594" s="171" t="s">
        <v>127</v>
      </c>
    </row>
    <row r="595" spans="1:51" s="2" customFormat="1" ht="7" customHeight="1">
      <c r="A595" s="30"/>
      <c r="B595" s="45"/>
      <c r="C595" s="46"/>
      <c r="D595" s="46"/>
      <c r="E595" s="46"/>
      <c r="F595" s="46"/>
      <c r="G595" s="46"/>
      <c r="H595" s="46"/>
      <c r="I595" s="46"/>
      <c r="J595" s="46"/>
      <c r="K595" s="46"/>
      <c r="L595" s="31"/>
      <c r="M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</row>
  </sheetData>
  <autoFilter ref="C131:K594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8"/>
  <sheetViews>
    <sheetView workbookViewId="0">
      <selection activeCell="B41" sqref="B41"/>
    </sheetView>
  </sheetViews>
  <sheetFormatPr defaultRowHeight="14.5"/>
  <cols>
    <col min="1" max="1" width="8.88671875" style="238"/>
    <col min="2" max="2" width="64.5546875" style="238" customWidth="1"/>
    <col min="3" max="3" width="11.21875" style="238" customWidth="1"/>
    <col min="4" max="4" width="10.77734375" style="238" bestFit="1" customWidth="1"/>
    <col min="5" max="5" width="19.33203125" style="238" bestFit="1" customWidth="1"/>
    <col min="6" max="6" width="12" style="238" bestFit="1" customWidth="1"/>
    <col min="7" max="16384" width="8.88671875" style="238"/>
  </cols>
  <sheetData>
    <row r="1" spans="1:11" ht="15" thickBot="1"/>
    <row r="2" spans="1:11" ht="15.5">
      <c r="A2" s="239" t="s">
        <v>900</v>
      </c>
      <c r="B2" s="240"/>
      <c r="C2" s="240"/>
      <c r="D2" s="240"/>
      <c r="E2" s="240"/>
      <c r="F2" s="241"/>
    </row>
    <row r="3" spans="1:11" ht="15.5">
      <c r="A3" s="242" t="s">
        <v>901</v>
      </c>
      <c r="B3" s="243"/>
      <c r="C3" s="243"/>
      <c r="D3" s="243"/>
      <c r="E3" s="243"/>
      <c r="F3" s="244"/>
    </row>
    <row r="4" spans="1:11" ht="18.5">
      <c r="A4" s="245" t="s">
        <v>902</v>
      </c>
      <c r="B4" s="246"/>
      <c r="C4" s="246"/>
      <c r="D4" s="246"/>
      <c r="E4" s="246"/>
      <c r="F4" s="247"/>
    </row>
    <row r="5" spans="1:11" ht="15.5">
      <c r="A5" s="248" t="s">
        <v>903</v>
      </c>
      <c r="C5" s="248"/>
      <c r="D5" s="248"/>
      <c r="E5" s="249" t="s">
        <v>904</v>
      </c>
      <c r="F5" s="250"/>
    </row>
    <row r="6" spans="1:11" ht="19" thickBot="1">
      <c r="A6" s="251"/>
      <c r="F6" s="252"/>
    </row>
    <row r="7" spans="1:11" ht="15.5">
      <c r="A7" s="253" t="s">
        <v>905</v>
      </c>
      <c r="B7" s="254"/>
      <c r="C7" s="255"/>
      <c r="D7" s="255"/>
      <c r="E7" s="255"/>
      <c r="F7" s="256"/>
    </row>
    <row r="8" spans="1:11" ht="15.5">
      <c r="A8" s="257" t="s">
        <v>906</v>
      </c>
      <c r="B8" s="258"/>
      <c r="C8" s="259"/>
      <c r="D8" s="259"/>
      <c r="E8" s="260"/>
      <c r="F8" s="261">
        <f>F16</f>
        <v>67878</v>
      </c>
      <c r="K8" s="262"/>
    </row>
    <row r="9" spans="1:11" ht="15.5">
      <c r="A9" s="263" t="s">
        <v>907</v>
      </c>
      <c r="B9" s="264"/>
      <c r="C9" s="265"/>
      <c r="D9" s="265"/>
      <c r="E9" s="266"/>
      <c r="F9" s="267">
        <f>F20</f>
        <v>54570</v>
      </c>
      <c r="J9" s="262"/>
    </row>
    <row r="10" spans="1:11" ht="15.5">
      <c r="A10" s="263" t="s">
        <v>908</v>
      </c>
      <c r="B10" s="264"/>
      <c r="C10" s="265"/>
      <c r="D10" s="265"/>
      <c r="E10" s="266"/>
      <c r="F10" s="267">
        <f>F28</f>
        <v>15802</v>
      </c>
      <c r="J10" s="262"/>
    </row>
    <row r="11" spans="1:11" ht="15.5">
      <c r="A11" s="268" t="s">
        <v>909</v>
      </c>
      <c r="B11" s="269"/>
      <c r="C11" s="270"/>
      <c r="D11" s="270"/>
      <c r="E11" s="271"/>
      <c r="F11" s="272">
        <f>F35</f>
        <v>59724</v>
      </c>
      <c r="J11" s="273"/>
    </row>
    <row r="12" spans="1:11" ht="19" thickBot="1">
      <c r="A12" s="274" t="s">
        <v>910</v>
      </c>
      <c r="B12" s="275"/>
      <c r="C12" s="276"/>
      <c r="D12" s="276"/>
      <c r="E12" s="277"/>
      <c r="F12" s="278">
        <f>SUM(F8:F11)</f>
        <v>197974</v>
      </c>
    </row>
    <row r="13" spans="1:11" ht="15" thickBot="1">
      <c r="A13" s="279"/>
      <c r="F13" s="252"/>
    </row>
    <row r="14" spans="1:11">
      <c r="A14" s="280" t="s">
        <v>911</v>
      </c>
      <c r="B14" s="281" t="s">
        <v>912</v>
      </c>
      <c r="C14" s="281" t="s">
        <v>913</v>
      </c>
      <c r="D14" s="281" t="s">
        <v>115</v>
      </c>
      <c r="E14" s="281" t="s">
        <v>914</v>
      </c>
      <c r="F14" s="282" t="s">
        <v>915</v>
      </c>
    </row>
    <row r="15" spans="1:11" ht="15" thickBot="1">
      <c r="A15" s="283"/>
      <c r="B15" s="284"/>
      <c r="C15" s="284" t="s">
        <v>916</v>
      </c>
      <c r="D15" s="284"/>
      <c r="E15" s="284" t="s">
        <v>917</v>
      </c>
      <c r="F15" s="285" t="s">
        <v>917</v>
      </c>
    </row>
    <row r="16" spans="1:11" ht="19" thickBot="1">
      <c r="A16" s="286" t="s">
        <v>918</v>
      </c>
      <c r="B16" s="287" t="s">
        <v>919</v>
      </c>
      <c r="C16" s="287"/>
      <c r="D16" s="287"/>
      <c r="E16" s="287"/>
      <c r="F16" s="288">
        <f>SUM(F17:F18)</f>
        <v>67878</v>
      </c>
    </row>
    <row r="17" spans="1:7" ht="15.5">
      <c r="A17" s="289">
        <v>1</v>
      </c>
      <c r="B17" s="290" t="s">
        <v>920</v>
      </c>
      <c r="C17" s="290" t="s">
        <v>921</v>
      </c>
      <c r="D17" s="291">
        <v>1</v>
      </c>
      <c r="E17" s="291">
        <v>66960</v>
      </c>
      <c r="F17" s="292">
        <f>D17*E17</f>
        <v>66960</v>
      </c>
    </row>
    <row r="18" spans="1:7" ht="16" thickBot="1">
      <c r="A18" s="293">
        <v>2</v>
      </c>
      <c r="B18" s="294" t="s">
        <v>922</v>
      </c>
      <c r="C18" s="294" t="s">
        <v>921</v>
      </c>
      <c r="D18" s="295">
        <v>1</v>
      </c>
      <c r="E18" s="295">
        <v>918</v>
      </c>
      <c r="F18" s="296">
        <f>D18*E18</f>
        <v>918</v>
      </c>
    </row>
    <row r="19" spans="1:7" ht="19" thickBot="1">
      <c r="A19" s="297" t="s">
        <v>923</v>
      </c>
      <c r="B19" s="298" t="s">
        <v>924</v>
      </c>
      <c r="C19" s="298"/>
      <c r="D19" s="299"/>
      <c r="E19" s="299"/>
      <c r="F19" s="300"/>
      <c r="G19" s="301"/>
    </row>
    <row r="20" spans="1:7" ht="19" thickBot="1">
      <c r="A20" s="302" t="s">
        <v>925</v>
      </c>
      <c r="B20" s="303" t="s">
        <v>926</v>
      </c>
      <c r="C20" s="303"/>
      <c r="D20" s="303"/>
      <c r="E20" s="303"/>
      <c r="F20" s="304">
        <f>SUM(F21:F27)</f>
        <v>54570</v>
      </c>
      <c r="G20" s="301"/>
    </row>
    <row r="21" spans="1:7" ht="15.5">
      <c r="A21" s="305">
        <v>1</v>
      </c>
      <c r="B21" s="306" t="s">
        <v>927</v>
      </c>
      <c r="C21" s="306" t="s">
        <v>193</v>
      </c>
      <c r="D21" s="307">
        <v>70</v>
      </c>
      <c r="E21" s="307">
        <v>302</v>
      </c>
      <c r="F21" s="308">
        <f>D21*E21</f>
        <v>21140</v>
      </c>
    </row>
    <row r="22" spans="1:7" ht="15.5">
      <c r="A22" s="309">
        <v>2</v>
      </c>
      <c r="B22" s="310" t="s">
        <v>928</v>
      </c>
      <c r="C22" s="310" t="s">
        <v>193</v>
      </c>
      <c r="D22" s="311">
        <v>120</v>
      </c>
      <c r="E22" s="311">
        <v>98</v>
      </c>
      <c r="F22" s="312">
        <f t="shared" ref="F22:F27" si="0">D22*E22</f>
        <v>11760</v>
      </c>
    </row>
    <row r="23" spans="1:7" ht="15.5">
      <c r="A23" s="309">
        <v>3</v>
      </c>
      <c r="B23" s="310" t="s">
        <v>929</v>
      </c>
      <c r="C23" s="310" t="s">
        <v>193</v>
      </c>
      <c r="D23" s="311">
        <v>70</v>
      </c>
      <c r="E23" s="311">
        <v>103</v>
      </c>
      <c r="F23" s="312">
        <f t="shared" si="0"/>
        <v>7210</v>
      </c>
    </row>
    <row r="24" spans="1:7" ht="15.5">
      <c r="A24" s="309">
        <v>4</v>
      </c>
      <c r="B24" s="310" t="s">
        <v>930</v>
      </c>
      <c r="C24" s="310" t="s">
        <v>193</v>
      </c>
      <c r="D24" s="311">
        <v>70</v>
      </c>
      <c r="E24" s="311">
        <v>81</v>
      </c>
      <c r="F24" s="312">
        <f t="shared" si="0"/>
        <v>5670</v>
      </c>
    </row>
    <row r="25" spans="1:7" ht="15.5">
      <c r="A25" s="309">
        <v>5</v>
      </c>
      <c r="B25" s="310" t="s">
        <v>931</v>
      </c>
      <c r="C25" s="310" t="s">
        <v>193</v>
      </c>
      <c r="D25" s="311">
        <v>40</v>
      </c>
      <c r="E25" s="311">
        <v>81</v>
      </c>
      <c r="F25" s="312">
        <f t="shared" si="0"/>
        <v>3240</v>
      </c>
    </row>
    <row r="26" spans="1:7" ht="15.5">
      <c r="A26" s="309">
        <v>6</v>
      </c>
      <c r="B26" s="313" t="s">
        <v>932</v>
      </c>
      <c r="C26" s="313" t="s">
        <v>193</v>
      </c>
      <c r="D26" s="311">
        <v>5</v>
      </c>
      <c r="E26" s="311">
        <v>130</v>
      </c>
      <c r="F26" s="312">
        <f t="shared" si="0"/>
        <v>650</v>
      </c>
    </row>
    <row r="27" spans="1:7" ht="16" thickBot="1">
      <c r="A27" s="309">
        <v>7</v>
      </c>
      <c r="B27" s="310" t="s">
        <v>933</v>
      </c>
      <c r="C27" s="310" t="s">
        <v>193</v>
      </c>
      <c r="D27" s="311">
        <v>70</v>
      </c>
      <c r="E27" s="311">
        <v>70</v>
      </c>
      <c r="F27" s="312">
        <f t="shared" si="0"/>
        <v>4900</v>
      </c>
    </row>
    <row r="28" spans="1:7" ht="19" thickBot="1">
      <c r="A28" s="302" t="s">
        <v>934</v>
      </c>
      <c r="B28" s="303" t="s">
        <v>935</v>
      </c>
      <c r="C28" s="303"/>
      <c r="D28" s="303"/>
      <c r="E28" s="303"/>
      <c r="F28" s="304">
        <f>SUM(F29:F34)</f>
        <v>15802</v>
      </c>
    </row>
    <row r="29" spans="1:7" ht="29">
      <c r="A29" s="305">
        <v>1</v>
      </c>
      <c r="B29" s="314" t="s">
        <v>936</v>
      </c>
      <c r="C29" s="314" t="s">
        <v>921</v>
      </c>
      <c r="D29" s="307">
        <v>2</v>
      </c>
      <c r="E29" s="307">
        <v>1080</v>
      </c>
      <c r="F29" s="308">
        <f t="shared" ref="F29:F34" si="1">D29*E29</f>
        <v>2160</v>
      </c>
    </row>
    <row r="30" spans="1:7" ht="29">
      <c r="A30" s="309">
        <v>2</v>
      </c>
      <c r="B30" s="315" t="s">
        <v>937</v>
      </c>
      <c r="C30" s="316" t="s">
        <v>921</v>
      </c>
      <c r="D30" s="311">
        <v>1</v>
      </c>
      <c r="E30" s="311">
        <v>1080</v>
      </c>
      <c r="F30" s="312">
        <f t="shared" si="1"/>
        <v>1080</v>
      </c>
    </row>
    <row r="31" spans="1:7">
      <c r="A31" s="309">
        <v>3</v>
      </c>
      <c r="B31" s="316" t="s">
        <v>938</v>
      </c>
      <c r="C31" s="316" t="s">
        <v>921</v>
      </c>
      <c r="D31" s="311">
        <v>8</v>
      </c>
      <c r="E31" s="311">
        <v>173</v>
      </c>
      <c r="F31" s="312">
        <f t="shared" si="1"/>
        <v>1384</v>
      </c>
    </row>
    <row r="32" spans="1:7" ht="15.5">
      <c r="A32" s="309">
        <v>4</v>
      </c>
      <c r="B32" s="310" t="s">
        <v>939</v>
      </c>
      <c r="C32" s="310" t="s">
        <v>921</v>
      </c>
      <c r="D32" s="311">
        <v>4</v>
      </c>
      <c r="E32" s="311">
        <v>378</v>
      </c>
      <c r="F32" s="312">
        <f t="shared" si="1"/>
        <v>1512</v>
      </c>
    </row>
    <row r="33" spans="1:6" ht="29.25" customHeight="1">
      <c r="A33" s="317">
        <v>5</v>
      </c>
      <c r="B33" s="318" t="s">
        <v>940</v>
      </c>
      <c r="C33" s="310" t="s">
        <v>921</v>
      </c>
      <c r="D33" s="319">
        <v>2</v>
      </c>
      <c r="E33" s="319">
        <v>2133</v>
      </c>
      <c r="F33" s="320">
        <f t="shared" si="1"/>
        <v>4266</v>
      </c>
    </row>
    <row r="34" spans="1:6" ht="49.5" customHeight="1" thickBot="1">
      <c r="A34" s="317">
        <v>6</v>
      </c>
      <c r="B34" s="318" t="s">
        <v>941</v>
      </c>
      <c r="C34" s="310" t="s">
        <v>921</v>
      </c>
      <c r="D34" s="319">
        <v>2</v>
      </c>
      <c r="E34" s="321">
        <v>2700</v>
      </c>
      <c r="F34" s="320">
        <f t="shared" si="1"/>
        <v>5400</v>
      </c>
    </row>
    <row r="35" spans="1:6" ht="19" thickBot="1">
      <c r="A35" s="302" t="s">
        <v>942</v>
      </c>
      <c r="B35" s="303" t="s">
        <v>943</v>
      </c>
      <c r="C35" s="303"/>
      <c r="D35" s="303"/>
      <c r="E35" s="303"/>
      <c r="F35" s="304">
        <f>SUM(F36:F38)</f>
        <v>59724</v>
      </c>
    </row>
    <row r="36" spans="1:6" ht="15.5">
      <c r="A36" s="305"/>
      <c r="B36" s="306" t="s">
        <v>944</v>
      </c>
      <c r="C36" s="306" t="s">
        <v>921</v>
      </c>
      <c r="D36" s="307">
        <v>30</v>
      </c>
      <c r="E36" s="307">
        <v>918</v>
      </c>
      <c r="F36" s="308">
        <f t="shared" ref="F36:F38" si="2">D36*E36</f>
        <v>27540</v>
      </c>
    </row>
    <row r="37" spans="1:6" ht="15.5">
      <c r="A37" s="309"/>
      <c r="B37" s="310" t="s">
        <v>945</v>
      </c>
      <c r="C37" s="310" t="s">
        <v>921</v>
      </c>
      <c r="D37" s="311">
        <v>20</v>
      </c>
      <c r="E37" s="311">
        <v>1350</v>
      </c>
      <c r="F37" s="312">
        <f t="shared" si="2"/>
        <v>27000</v>
      </c>
    </row>
    <row r="38" spans="1:6" ht="16" thickBot="1">
      <c r="A38" s="322"/>
      <c r="B38" s="323" t="s">
        <v>946</v>
      </c>
      <c r="C38" s="323"/>
      <c r="D38" s="324">
        <v>1</v>
      </c>
      <c r="E38" s="324">
        <v>5184</v>
      </c>
      <c r="F38" s="325">
        <f t="shared" si="2"/>
        <v>5184</v>
      </c>
    </row>
  </sheetData>
  <mergeCells count="4">
    <mergeCell ref="A2:F2"/>
    <mergeCell ref="A3:F3"/>
    <mergeCell ref="A4:F4"/>
    <mergeCell ref="E5:F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1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0">
      <c r="A1" s="91"/>
    </row>
    <row r="2" spans="1:46" s="1" customFormat="1" ht="37" customHeight="1">
      <c r="L2" s="234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87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5" customHeight="1">
      <c r="B4" s="21"/>
      <c r="D4" s="22" t="s">
        <v>88</v>
      </c>
      <c r="L4" s="21"/>
      <c r="M4" s="92" t="s">
        <v>10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Tvrz Hradenín - oprava fasády věže tvrze v Hradeníně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89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868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12. 11. 2024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01" t="str">
        <f>'Rekapitulace stavby'!E14</f>
        <v xml:space="preserve"> </v>
      </c>
      <c r="F18" s="201"/>
      <c r="G18" s="201"/>
      <c r="H18" s="201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29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04" t="s">
        <v>1</v>
      </c>
      <c r="F27" s="204"/>
      <c r="G27" s="204"/>
      <c r="H27" s="20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4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ROUND(J120, 2)</f>
        <v>548000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7" t="s">
        <v>37</v>
      </c>
      <c r="E33" s="27" t="s">
        <v>38</v>
      </c>
      <c r="F33" s="98">
        <f>ROUND((SUM(BE120:BE130)),  2)</f>
        <v>548000</v>
      </c>
      <c r="G33" s="30"/>
      <c r="H33" s="30"/>
      <c r="I33" s="99">
        <v>0.21</v>
      </c>
      <c r="J33" s="98">
        <f>ROUND(((SUM(BE120:BE130))*I33),  2)</f>
        <v>115080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27" t="s">
        <v>39</v>
      </c>
      <c r="F34" s="98">
        <f>ROUND((SUM(BF120:BF130)),  2)</f>
        <v>0</v>
      </c>
      <c r="G34" s="30"/>
      <c r="H34" s="30"/>
      <c r="I34" s="99">
        <v>0.12</v>
      </c>
      <c r="J34" s="98">
        <f>ROUND(((SUM(BF120:BF130))*I34),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7" t="s">
        <v>40</v>
      </c>
      <c r="F35" s="98">
        <f>ROUND((SUM(BG120:BG130)),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7" t="s">
        <v>41</v>
      </c>
      <c r="F36" s="98">
        <f>ROUND((SUM(BH120:BH130)),  2)</f>
        <v>0</v>
      </c>
      <c r="G36" s="30"/>
      <c r="H36" s="30"/>
      <c r="I36" s="99">
        <v>0.12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27" t="s">
        <v>42</v>
      </c>
      <c r="F37" s="98">
        <f>ROUND((SUM(BI120:BI130)),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4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663080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22" t="s">
        <v>91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Tvrz Hradenín - oprava fasády věže tvrze v Hradeníně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89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3 - Náklady spojené s umístěním stavby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Hradenín</v>
      </c>
      <c r="G89" s="30"/>
      <c r="H89" s="30"/>
      <c r="I89" s="27" t="s">
        <v>20</v>
      </c>
      <c r="J89" s="53" t="str">
        <f>IF(J12="","",J12)</f>
        <v>12. 11. 2024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15" customHeight="1">
      <c r="A91" s="30"/>
      <c r="B91" s="31"/>
      <c r="C91" s="27" t="s">
        <v>22</v>
      </c>
      <c r="D91" s="30"/>
      <c r="E91" s="30"/>
      <c r="F91" s="25" t="str">
        <f>E15</f>
        <v>Regionální muzeum v Kolíně</v>
      </c>
      <c r="G91" s="30"/>
      <c r="H91" s="30"/>
      <c r="I91" s="27" t="s">
        <v>28</v>
      </c>
      <c r="J91" s="28" t="str">
        <f>E21</f>
        <v>IHARCH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15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92</v>
      </c>
      <c r="D94" s="100"/>
      <c r="E94" s="100"/>
      <c r="F94" s="100"/>
      <c r="G94" s="100"/>
      <c r="H94" s="100"/>
      <c r="I94" s="100"/>
      <c r="J94" s="109" t="s">
        <v>93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2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10" t="s">
        <v>94</v>
      </c>
      <c r="D96" s="30"/>
      <c r="E96" s="30"/>
      <c r="F96" s="30"/>
      <c r="G96" s="30"/>
      <c r="H96" s="30"/>
      <c r="I96" s="30"/>
      <c r="J96" s="69">
        <f>J120</f>
        <v>548000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95</v>
      </c>
    </row>
    <row r="97" spans="1:31" s="9" customFormat="1" ht="25" customHeight="1">
      <c r="B97" s="111"/>
      <c r="D97" s="112" t="s">
        <v>869</v>
      </c>
      <c r="E97" s="113"/>
      <c r="F97" s="113"/>
      <c r="G97" s="113"/>
      <c r="H97" s="113"/>
      <c r="I97" s="113"/>
      <c r="J97" s="114">
        <f>J121</f>
        <v>548000</v>
      </c>
      <c r="L97" s="111"/>
    </row>
    <row r="98" spans="1:31" s="10" customFormat="1" ht="19.899999999999999" customHeight="1">
      <c r="B98" s="115"/>
      <c r="D98" s="116" t="s">
        <v>870</v>
      </c>
      <c r="E98" s="117"/>
      <c r="F98" s="117"/>
      <c r="G98" s="117"/>
      <c r="H98" s="117"/>
      <c r="I98" s="117"/>
      <c r="J98" s="118">
        <f>J122</f>
        <v>450000</v>
      </c>
      <c r="L98" s="115"/>
    </row>
    <row r="99" spans="1:31" s="10" customFormat="1" ht="19.899999999999999" customHeight="1">
      <c r="B99" s="115"/>
      <c r="D99" s="116" t="s">
        <v>871</v>
      </c>
      <c r="E99" s="117"/>
      <c r="F99" s="117"/>
      <c r="G99" s="117"/>
      <c r="H99" s="117"/>
      <c r="I99" s="117"/>
      <c r="J99" s="118">
        <f>J127</f>
        <v>49000</v>
      </c>
      <c r="L99" s="115"/>
    </row>
    <row r="100" spans="1:31" s="10" customFormat="1" ht="19.899999999999999" customHeight="1">
      <c r="B100" s="115"/>
      <c r="D100" s="116" t="s">
        <v>872</v>
      </c>
      <c r="E100" s="117"/>
      <c r="F100" s="117"/>
      <c r="G100" s="117"/>
      <c r="H100" s="117"/>
      <c r="I100" s="117"/>
      <c r="J100" s="118">
        <f>J129</f>
        <v>49000</v>
      </c>
      <c r="L100" s="11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7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7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5" customHeight="1">
      <c r="A107" s="30"/>
      <c r="B107" s="31"/>
      <c r="C107" s="22" t="s">
        <v>112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7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35" t="str">
        <f>E7</f>
        <v>Tvrz Hradenín - oprava fasády věže tvrze v Hradeníně</v>
      </c>
      <c r="F110" s="236"/>
      <c r="G110" s="236"/>
      <c r="H110" s="236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89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15" t="str">
        <f>E9</f>
        <v>3 - Náklady spojené s umístěním stavby</v>
      </c>
      <c r="F112" s="237"/>
      <c r="G112" s="237"/>
      <c r="H112" s="23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7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18</v>
      </c>
      <c r="D114" s="30"/>
      <c r="E114" s="30"/>
      <c r="F114" s="25" t="str">
        <f>F12</f>
        <v>Hradenín</v>
      </c>
      <c r="G114" s="30"/>
      <c r="H114" s="30"/>
      <c r="I114" s="27" t="s">
        <v>20</v>
      </c>
      <c r="J114" s="53" t="str">
        <f>IF(J12="","",J12)</f>
        <v>12. 11. 2024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7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15" customHeight="1">
      <c r="A116" s="30"/>
      <c r="B116" s="31"/>
      <c r="C116" s="27" t="s">
        <v>22</v>
      </c>
      <c r="D116" s="30"/>
      <c r="E116" s="30"/>
      <c r="F116" s="25" t="str">
        <f>E15</f>
        <v>Regionální muzeum v Kolíně</v>
      </c>
      <c r="G116" s="30"/>
      <c r="H116" s="30"/>
      <c r="I116" s="27" t="s">
        <v>28</v>
      </c>
      <c r="J116" s="28" t="str">
        <f>E21</f>
        <v>IHARCH s.r.o.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15" customHeight="1">
      <c r="A117" s="30"/>
      <c r="B117" s="31"/>
      <c r="C117" s="27" t="s">
        <v>26</v>
      </c>
      <c r="D117" s="30"/>
      <c r="E117" s="30"/>
      <c r="F117" s="25" t="str">
        <f>IF(E18="","",E18)</f>
        <v xml:space="preserve"> </v>
      </c>
      <c r="G117" s="30"/>
      <c r="H117" s="30"/>
      <c r="I117" s="27" t="s">
        <v>31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2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9"/>
      <c r="B119" s="120"/>
      <c r="C119" s="121" t="s">
        <v>113</v>
      </c>
      <c r="D119" s="122" t="s">
        <v>58</v>
      </c>
      <c r="E119" s="122" t="s">
        <v>54</v>
      </c>
      <c r="F119" s="122" t="s">
        <v>55</v>
      </c>
      <c r="G119" s="122" t="s">
        <v>114</v>
      </c>
      <c r="H119" s="122" t="s">
        <v>115</v>
      </c>
      <c r="I119" s="122" t="s">
        <v>116</v>
      </c>
      <c r="J119" s="123" t="s">
        <v>93</v>
      </c>
      <c r="K119" s="124" t="s">
        <v>117</v>
      </c>
      <c r="L119" s="125"/>
      <c r="M119" s="60" t="s">
        <v>1</v>
      </c>
      <c r="N119" s="61" t="s">
        <v>37</v>
      </c>
      <c r="O119" s="61" t="s">
        <v>118</v>
      </c>
      <c r="P119" s="61" t="s">
        <v>119</v>
      </c>
      <c r="Q119" s="61" t="s">
        <v>120</v>
      </c>
      <c r="R119" s="61" t="s">
        <v>121</v>
      </c>
      <c r="S119" s="61" t="s">
        <v>122</v>
      </c>
      <c r="T119" s="62" t="s">
        <v>123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75" customHeight="1">
      <c r="A120" s="30"/>
      <c r="B120" s="31"/>
      <c r="C120" s="67" t="s">
        <v>124</v>
      </c>
      <c r="D120" s="30"/>
      <c r="E120" s="30"/>
      <c r="F120" s="30"/>
      <c r="G120" s="30"/>
      <c r="H120" s="30"/>
      <c r="I120" s="30"/>
      <c r="J120" s="126">
        <f>BK120</f>
        <v>548000</v>
      </c>
      <c r="K120" s="30"/>
      <c r="L120" s="31"/>
      <c r="M120" s="63"/>
      <c r="N120" s="54"/>
      <c r="O120" s="64"/>
      <c r="P120" s="127">
        <f>P121</f>
        <v>0</v>
      </c>
      <c r="Q120" s="64"/>
      <c r="R120" s="127">
        <f>R121</f>
        <v>0</v>
      </c>
      <c r="S120" s="64"/>
      <c r="T120" s="128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8" t="s">
        <v>72</v>
      </c>
      <c r="AU120" s="18" t="s">
        <v>95</v>
      </c>
      <c r="BK120" s="129">
        <f>BK121</f>
        <v>548000</v>
      </c>
    </row>
    <row r="121" spans="1:65" s="12" customFormat="1" ht="25.9" customHeight="1">
      <c r="B121" s="130"/>
      <c r="D121" s="131" t="s">
        <v>72</v>
      </c>
      <c r="E121" s="132" t="s">
        <v>873</v>
      </c>
      <c r="F121" s="132" t="s">
        <v>874</v>
      </c>
      <c r="J121" s="133">
        <f>BK121</f>
        <v>548000</v>
      </c>
      <c r="L121" s="130"/>
      <c r="M121" s="134"/>
      <c r="N121" s="135"/>
      <c r="O121" s="135"/>
      <c r="P121" s="136">
        <f>P122+P127+P129</f>
        <v>0</v>
      </c>
      <c r="Q121" s="135"/>
      <c r="R121" s="136">
        <f>R122+R127+R129</f>
        <v>0</v>
      </c>
      <c r="S121" s="135"/>
      <c r="T121" s="137">
        <f>T122+T127+T129</f>
        <v>0</v>
      </c>
      <c r="AR121" s="131" t="s">
        <v>153</v>
      </c>
      <c r="AT121" s="138" t="s">
        <v>72</v>
      </c>
      <c r="AU121" s="138" t="s">
        <v>73</v>
      </c>
      <c r="AY121" s="131" t="s">
        <v>127</v>
      </c>
      <c r="BK121" s="139">
        <f>BK122+BK127+BK129</f>
        <v>548000</v>
      </c>
    </row>
    <row r="122" spans="1:65" s="12" customFormat="1" ht="22.75" customHeight="1">
      <c r="B122" s="130"/>
      <c r="D122" s="131" t="s">
        <v>72</v>
      </c>
      <c r="E122" s="140" t="s">
        <v>875</v>
      </c>
      <c r="F122" s="140" t="s">
        <v>876</v>
      </c>
      <c r="J122" s="141">
        <f>BK122</f>
        <v>450000</v>
      </c>
      <c r="L122" s="130"/>
      <c r="M122" s="134"/>
      <c r="N122" s="135"/>
      <c r="O122" s="135"/>
      <c r="P122" s="136">
        <f>SUM(P123:P126)</f>
        <v>0</v>
      </c>
      <c r="Q122" s="135"/>
      <c r="R122" s="136">
        <f>SUM(R123:R126)</f>
        <v>0</v>
      </c>
      <c r="S122" s="135"/>
      <c r="T122" s="137">
        <f>SUM(T123:T126)</f>
        <v>0</v>
      </c>
      <c r="AR122" s="131" t="s">
        <v>153</v>
      </c>
      <c r="AT122" s="138" t="s">
        <v>72</v>
      </c>
      <c r="AU122" s="138" t="s">
        <v>78</v>
      </c>
      <c r="AY122" s="131" t="s">
        <v>127</v>
      </c>
      <c r="BK122" s="139">
        <f>SUM(BK123:BK126)</f>
        <v>450000</v>
      </c>
    </row>
    <row r="123" spans="1:65" s="2" customFormat="1" ht="16.5" customHeight="1">
      <c r="A123" s="30"/>
      <c r="B123" s="142"/>
      <c r="C123" s="143" t="s">
        <v>78</v>
      </c>
      <c r="D123" s="143" t="s">
        <v>129</v>
      </c>
      <c r="E123" s="144" t="s">
        <v>877</v>
      </c>
      <c r="F123" s="145" t="s">
        <v>878</v>
      </c>
      <c r="G123" s="146" t="s">
        <v>879</v>
      </c>
      <c r="H123" s="147">
        <v>1</v>
      </c>
      <c r="I123" s="148">
        <v>30000</v>
      </c>
      <c r="J123" s="148">
        <f>ROUND(I123*H123,2)</f>
        <v>30000</v>
      </c>
      <c r="K123" s="149"/>
      <c r="L123" s="31"/>
      <c r="M123" s="150" t="s">
        <v>1</v>
      </c>
      <c r="N123" s="151" t="s">
        <v>38</v>
      </c>
      <c r="O123" s="152">
        <v>0</v>
      </c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880</v>
      </c>
      <c r="AT123" s="154" t="s">
        <v>129</v>
      </c>
      <c r="AU123" s="154" t="s">
        <v>82</v>
      </c>
      <c r="AY123" s="18" t="s">
        <v>127</v>
      </c>
      <c r="BE123" s="155">
        <f>IF(N123="základní",J123,0)</f>
        <v>30000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78</v>
      </c>
      <c r="BK123" s="155">
        <f>ROUND(I123*H123,2)</f>
        <v>30000</v>
      </c>
      <c r="BL123" s="18" t="s">
        <v>880</v>
      </c>
      <c r="BM123" s="154" t="s">
        <v>881</v>
      </c>
    </row>
    <row r="124" spans="1:65" s="2" customFormat="1" ht="16.5" customHeight="1">
      <c r="A124" s="30"/>
      <c r="B124" s="142"/>
      <c r="C124" s="143" t="s">
        <v>82</v>
      </c>
      <c r="D124" s="143" t="s">
        <v>129</v>
      </c>
      <c r="E124" s="144" t="s">
        <v>882</v>
      </c>
      <c r="F124" s="145" t="s">
        <v>883</v>
      </c>
      <c r="G124" s="146" t="s">
        <v>879</v>
      </c>
      <c r="H124" s="147">
        <v>1</v>
      </c>
      <c r="I124" s="148">
        <v>60000</v>
      </c>
      <c r="J124" s="148">
        <f>ROUND(I124*H124,2)</f>
        <v>60000</v>
      </c>
      <c r="K124" s="149"/>
      <c r="L124" s="31"/>
      <c r="M124" s="150" t="s">
        <v>1</v>
      </c>
      <c r="N124" s="151" t="s">
        <v>38</v>
      </c>
      <c r="O124" s="152">
        <v>0</v>
      </c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880</v>
      </c>
      <c r="AT124" s="154" t="s">
        <v>129</v>
      </c>
      <c r="AU124" s="154" t="s">
        <v>82</v>
      </c>
      <c r="AY124" s="18" t="s">
        <v>127</v>
      </c>
      <c r="BE124" s="155">
        <f>IF(N124="základní",J124,0)</f>
        <v>60000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78</v>
      </c>
      <c r="BK124" s="155">
        <f>ROUND(I124*H124,2)</f>
        <v>60000</v>
      </c>
      <c r="BL124" s="18" t="s">
        <v>880</v>
      </c>
      <c r="BM124" s="154" t="s">
        <v>884</v>
      </c>
    </row>
    <row r="125" spans="1:65" s="2" customFormat="1" ht="21.75" customHeight="1">
      <c r="A125" s="30"/>
      <c r="B125" s="142"/>
      <c r="C125" s="143" t="s">
        <v>85</v>
      </c>
      <c r="D125" s="143" t="s">
        <v>129</v>
      </c>
      <c r="E125" s="144" t="s">
        <v>885</v>
      </c>
      <c r="F125" s="145" t="s">
        <v>886</v>
      </c>
      <c r="G125" s="146" t="s">
        <v>879</v>
      </c>
      <c r="H125" s="147">
        <v>1</v>
      </c>
      <c r="I125" s="148">
        <v>300000</v>
      </c>
      <c r="J125" s="148">
        <f>ROUND(I125*H125,2)</f>
        <v>300000</v>
      </c>
      <c r="K125" s="149"/>
      <c r="L125" s="31"/>
      <c r="M125" s="150" t="s">
        <v>1</v>
      </c>
      <c r="N125" s="151" t="s">
        <v>38</v>
      </c>
      <c r="O125" s="152">
        <v>0</v>
      </c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880</v>
      </c>
      <c r="AT125" s="154" t="s">
        <v>129</v>
      </c>
      <c r="AU125" s="154" t="s">
        <v>82</v>
      </c>
      <c r="AY125" s="18" t="s">
        <v>127</v>
      </c>
      <c r="BE125" s="155">
        <f>IF(N125="základní",J125,0)</f>
        <v>300000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8" t="s">
        <v>78</v>
      </c>
      <c r="BK125" s="155">
        <f>ROUND(I125*H125,2)</f>
        <v>300000</v>
      </c>
      <c r="BL125" s="18" t="s">
        <v>880</v>
      </c>
      <c r="BM125" s="154" t="s">
        <v>887</v>
      </c>
    </row>
    <row r="126" spans="1:65" s="2" customFormat="1" ht="21.75" customHeight="1">
      <c r="A126" s="30"/>
      <c r="B126" s="142"/>
      <c r="C126" s="143" t="s">
        <v>133</v>
      </c>
      <c r="D126" s="143" t="s">
        <v>129</v>
      </c>
      <c r="E126" s="144" t="s">
        <v>888</v>
      </c>
      <c r="F126" s="145" t="s">
        <v>889</v>
      </c>
      <c r="G126" s="146" t="s">
        <v>879</v>
      </c>
      <c r="H126" s="147">
        <v>1</v>
      </c>
      <c r="I126" s="148">
        <v>60000</v>
      </c>
      <c r="J126" s="148">
        <f>ROUND(I126*H126,2)</f>
        <v>60000</v>
      </c>
      <c r="K126" s="149"/>
      <c r="L126" s="31"/>
      <c r="M126" s="150" t="s">
        <v>1</v>
      </c>
      <c r="N126" s="151" t="s">
        <v>38</v>
      </c>
      <c r="O126" s="152">
        <v>0</v>
      </c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880</v>
      </c>
      <c r="AT126" s="154" t="s">
        <v>129</v>
      </c>
      <c r="AU126" s="154" t="s">
        <v>82</v>
      </c>
      <c r="AY126" s="18" t="s">
        <v>127</v>
      </c>
      <c r="BE126" s="155">
        <f>IF(N126="základní",J126,0)</f>
        <v>60000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78</v>
      </c>
      <c r="BK126" s="155">
        <f>ROUND(I126*H126,2)</f>
        <v>60000</v>
      </c>
      <c r="BL126" s="18" t="s">
        <v>880</v>
      </c>
      <c r="BM126" s="154" t="s">
        <v>890</v>
      </c>
    </row>
    <row r="127" spans="1:65" s="12" customFormat="1" ht="22.75" customHeight="1">
      <c r="B127" s="130"/>
      <c r="D127" s="131" t="s">
        <v>72</v>
      </c>
      <c r="E127" s="140" t="s">
        <v>891</v>
      </c>
      <c r="F127" s="140" t="s">
        <v>892</v>
      </c>
      <c r="J127" s="141">
        <f>BK127</f>
        <v>49000</v>
      </c>
      <c r="L127" s="130"/>
      <c r="M127" s="134"/>
      <c r="N127" s="135"/>
      <c r="O127" s="135"/>
      <c r="P127" s="136">
        <f>P128</f>
        <v>0</v>
      </c>
      <c r="Q127" s="135"/>
      <c r="R127" s="136">
        <f>R128</f>
        <v>0</v>
      </c>
      <c r="S127" s="135"/>
      <c r="T127" s="137">
        <f>T128</f>
        <v>0</v>
      </c>
      <c r="AR127" s="131" t="s">
        <v>153</v>
      </c>
      <c r="AT127" s="138" t="s">
        <v>72</v>
      </c>
      <c r="AU127" s="138" t="s">
        <v>78</v>
      </c>
      <c r="AY127" s="131" t="s">
        <v>127</v>
      </c>
      <c r="BK127" s="139">
        <f>BK128</f>
        <v>49000</v>
      </c>
    </row>
    <row r="128" spans="1:65" s="2" customFormat="1" ht="16.5" customHeight="1">
      <c r="A128" s="30"/>
      <c r="B128" s="142"/>
      <c r="C128" s="143" t="s">
        <v>153</v>
      </c>
      <c r="D128" s="143" t="s">
        <v>129</v>
      </c>
      <c r="E128" s="144" t="s">
        <v>893</v>
      </c>
      <c r="F128" s="145" t="s">
        <v>892</v>
      </c>
      <c r="G128" s="146" t="s">
        <v>879</v>
      </c>
      <c r="H128" s="147">
        <v>1</v>
      </c>
      <c r="I128" s="148">
        <v>49000</v>
      </c>
      <c r="J128" s="148">
        <f>ROUND(I128*H128,2)</f>
        <v>49000</v>
      </c>
      <c r="K128" s="149"/>
      <c r="L128" s="31"/>
      <c r="M128" s="150" t="s">
        <v>1</v>
      </c>
      <c r="N128" s="151" t="s">
        <v>38</v>
      </c>
      <c r="O128" s="152">
        <v>0</v>
      </c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4" t="s">
        <v>880</v>
      </c>
      <c r="AT128" s="154" t="s">
        <v>129</v>
      </c>
      <c r="AU128" s="154" t="s">
        <v>82</v>
      </c>
      <c r="AY128" s="18" t="s">
        <v>127</v>
      </c>
      <c r="BE128" s="155">
        <f>IF(N128="základní",J128,0)</f>
        <v>49000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8" t="s">
        <v>78</v>
      </c>
      <c r="BK128" s="155">
        <f>ROUND(I128*H128,2)</f>
        <v>49000</v>
      </c>
      <c r="BL128" s="18" t="s">
        <v>880</v>
      </c>
      <c r="BM128" s="154" t="s">
        <v>894</v>
      </c>
    </row>
    <row r="129" spans="1:65" s="12" customFormat="1" ht="22.75" customHeight="1">
      <c r="B129" s="130"/>
      <c r="D129" s="131" t="s">
        <v>72</v>
      </c>
      <c r="E129" s="140" t="s">
        <v>895</v>
      </c>
      <c r="F129" s="140" t="s">
        <v>896</v>
      </c>
      <c r="J129" s="141">
        <f>BK129</f>
        <v>49000</v>
      </c>
      <c r="L129" s="130"/>
      <c r="M129" s="134"/>
      <c r="N129" s="135"/>
      <c r="O129" s="135"/>
      <c r="P129" s="136">
        <f>P130</f>
        <v>0</v>
      </c>
      <c r="Q129" s="135"/>
      <c r="R129" s="136">
        <f>R130</f>
        <v>0</v>
      </c>
      <c r="S129" s="135"/>
      <c r="T129" s="137">
        <f>T130</f>
        <v>0</v>
      </c>
      <c r="AR129" s="131" t="s">
        <v>153</v>
      </c>
      <c r="AT129" s="138" t="s">
        <v>72</v>
      </c>
      <c r="AU129" s="138" t="s">
        <v>78</v>
      </c>
      <c r="AY129" s="131" t="s">
        <v>127</v>
      </c>
      <c r="BK129" s="139">
        <f>BK130</f>
        <v>49000</v>
      </c>
    </row>
    <row r="130" spans="1:65" s="2" customFormat="1" ht="16.5" customHeight="1">
      <c r="A130" s="30"/>
      <c r="B130" s="142"/>
      <c r="C130" s="143" t="s">
        <v>158</v>
      </c>
      <c r="D130" s="143" t="s">
        <v>129</v>
      </c>
      <c r="E130" s="144" t="s">
        <v>897</v>
      </c>
      <c r="F130" s="145" t="s">
        <v>898</v>
      </c>
      <c r="G130" s="146" t="s">
        <v>879</v>
      </c>
      <c r="H130" s="147">
        <v>1</v>
      </c>
      <c r="I130" s="148">
        <v>49000</v>
      </c>
      <c r="J130" s="148">
        <f>ROUND(I130*H130,2)</f>
        <v>49000</v>
      </c>
      <c r="K130" s="149"/>
      <c r="L130" s="31"/>
      <c r="M130" s="197" t="s">
        <v>1</v>
      </c>
      <c r="N130" s="198" t="s">
        <v>38</v>
      </c>
      <c r="O130" s="199">
        <v>0</v>
      </c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880</v>
      </c>
      <c r="AT130" s="154" t="s">
        <v>129</v>
      </c>
      <c r="AU130" s="154" t="s">
        <v>82</v>
      </c>
      <c r="AY130" s="18" t="s">
        <v>127</v>
      </c>
      <c r="BE130" s="155">
        <f>IF(N130="základní",J130,0)</f>
        <v>49000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78</v>
      </c>
      <c r="BK130" s="155">
        <f>ROUND(I130*H130,2)</f>
        <v>49000</v>
      </c>
      <c r="BL130" s="18" t="s">
        <v>880</v>
      </c>
      <c r="BM130" s="154" t="s">
        <v>899</v>
      </c>
    </row>
    <row r="131" spans="1:65" s="2" customFormat="1" ht="7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31"/>
      <c r="M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</sheetData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stavby</vt:lpstr>
      <vt:lpstr>1 - Stavební část</vt:lpstr>
      <vt:lpstr>2 - Elektroinstalace</vt:lpstr>
      <vt:lpstr>3 - Náklady spojené s umí...</vt:lpstr>
      <vt:lpstr>'1 - Stavební část'!Názvy_tisku</vt:lpstr>
      <vt:lpstr>'3 - Náklady spojené s umí...'!Názvy_tisku</vt:lpstr>
      <vt:lpstr>'Rekapitulace stavby'!Názvy_tisku</vt:lpstr>
      <vt:lpstr>'1 - Stavební část'!Oblast_tisku</vt:lpstr>
      <vt:lpstr>'3 - Náklady spojené s umí...'!Oblast_tisku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DESKTOP-A370O65\coude</dc:creator>
  <cp:lastModifiedBy>coudekp@outlook.cz</cp:lastModifiedBy>
  <cp:lastPrinted>2024-11-12T15:42:17Z</cp:lastPrinted>
  <dcterms:created xsi:type="dcterms:W3CDTF">2024-11-12T15:20:13Z</dcterms:created>
  <dcterms:modified xsi:type="dcterms:W3CDTF">2024-11-12T15:42:24Z</dcterms:modified>
</cp:coreProperties>
</file>